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eduarnunez\Documents\Mercadeo\Documentos actulizados en pagina web\"/>
    </mc:Choice>
  </mc:AlternateContent>
  <xr:revisionPtr revIDLastSave="0" documentId="8_{662C0A23-608A-4913-9B6F-12AE999BBE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istencia a la Compresion" sheetId="1" r:id="rId1"/>
  </sheets>
  <definedNames>
    <definedName name="_xlnm.Print_Area" localSheetId="0">'Resistencia a la Compresion'!$A$2:$V$51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22" i="1" l="1"/>
  <c r="T19" i="1"/>
  <c r="T16" i="1"/>
  <c r="S37" i="1"/>
  <c r="S43" i="1"/>
  <c r="O43" i="1"/>
  <c r="M8" i="1"/>
  <c r="F7" i="1"/>
  <c r="O7" i="1"/>
  <c r="O15" i="1" l="1"/>
  <c r="F13" i="1" l="1"/>
  <c r="O50" i="1"/>
  <c r="O16" i="1"/>
  <c r="R16" i="1" s="1"/>
  <c r="O11" i="1"/>
  <c r="O8" i="1"/>
  <c r="F49" i="1"/>
  <c r="F46" i="1"/>
  <c r="F43" i="1"/>
  <c r="F40" i="1"/>
  <c r="F37" i="1"/>
  <c r="F34" i="1"/>
  <c r="F31" i="1"/>
  <c r="F28" i="1"/>
  <c r="F25" i="1"/>
  <c r="F22" i="1"/>
  <c r="F19" i="1"/>
  <c r="F16" i="1"/>
  <c r="F10" i="1"/>
  <c r="P7" i="1"/>
  <c r="Q7" i="1" s="1"/>
  <c r="M7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O46" i="1"/>
  <c r="P46" i="1" s="1"/>
  <c r="Q46" i="1" s="1"/>
  <c r="O47" i="1"/>
  <c r="O48" i="1"/>
  <c r="P48" i="1" s="1"/>
  <c r="Q48" i="1" s="1"/>
  <c r="O51" i="1"/>
  <c r="P51" i="1" s="1"/>
  <c r="Q51" i="1" s="1"/>
  <c r="O49" i="1"/>
  <c r="P49" i="1" s="1"/>
  <c r="Q49" i="1" s="1"/>
  <c r="O31" i="1"/>
  <c r="R31" i="1" s="1"/>
  <c r="O45" i="1"/>
  <c r="R45" i="1" s="1"/>
  <c r="O44" i="1"/>
  <c r="R43" i="1"/>
  <c r="O42" i="1"/>
  <c r="P42" i="1" s="1"/>
  <c r="Q42" i="1" s="1"/>
  <c r="O41" i="1"/>
  <c r="O40" i="1"/>
  <c r="R40" i="1" s="1"/>
  <c r="O39" i="1"/>
  <c r="R39" i="1" s="1"/>
  <c r="O38" i="1"/>
  <c r="O37" i="1"/>
  <c r="P37" i="1" s="1"/>
  <c r="Q37" i="1" s="1"/>
  <c r="O36" i="1"/>
  <c r="R36" i="1" s="1"/>
  <c r="O35" i="1"/>
  <c r="O34" i="1"/>
  <c r="R34" i="1" s="1"/>
  <c r="O33" i="1"/>
  <c r="R33" i="1" s="1"/>
  <c r="O32" i="1"/>
  <c r="O30" i="1"/>
  <c r="R30" i="1" s="1"/>
  <c r="O29" i="1"/>
  <c r="O28" i="1"/>
  <c r="R28" i="1" s="1"/>
  <c r="O27" i="1"/>
  <c r="R27" i="1" s="1"/>
  <c r="O26" i="1"/>
  <c r="O25" i="1"/>
  <c r="R25" i="1" s="1"/>
  <c r="O24" i="1"/>
  <c r="R24" i="1" s="1"/>
  <c r="O23" i="1"/>
  <c r="O22" i="1"/>
  <c r="R22" i="1" s="1"/>
  <c r="O21" i="1"/>
  <c r="P21" i="1" s="1"/>
  <c r="Q21" i="1" s="1"/>
  <c r="O20" i="1"/>
  <c r="O19" i="1"/>
  <c r="R19" i="1" s="1"/>
  <c r="O18" i="1"/>
  <c r="P18" i="1" s="1"/>
  <c r="Q18" i="1" s="1"/>
  <c r="O17" i="1"/>
  <c r="R15" i="1"/>
  <c r="O14" i="1"/>
  <c r="O13" i="1"/>
  <c r="R13" i="1" s="1"/>
  <c r="O12" i="1"/>
  <c r="P12" i="1" s="1"/>
  <c r="Q12" i="1" s="1"/>
  <c r="O10" i="1"/>
  <c r="P10" i="1" s="1"/>
  <c r="Q10" i="1" s="1"/>
  <c r="O9" i="1"/>
  <c r="P9" i="1" s="1"/>
  <c r="T7" i="1" l="1"/>
  <c r="P29" i="1"/>
  <c r="Q29" i="1" s="1"/>
  <c r="T28" i="1"/>
  <c r="R32" i="1"/>
  <c r="T31" i="1"/>
  <c r="P41" i="1"/>
  <c r="Q41" i="1" s="1"/>
  <c r="T40" i="1"/>
  <c r="R11" i="1"/>
  <c r="T10" i="1"/>
  <c r="P23" i="1"/>
  <c r="Q23" i="1" s="1"/>
  <c r="R47" i="1"/>
  <c r="T46" i="1"/>
  <c r="P17" i="1"/>
  <c r="Q17" i="1" s="1"/>
  <c r="T34" i="1"/>
  <c r="R50" i="1"/>
  <c r="T49" i="1"/>
  <c r="R20" i="1"/>
  <c r="P38" i="1"/>
  <c r="Q38" i="1" s="1"/>
  <c r="T37" i="1"/>
  <c r="R14" i="1"/>
  <c r="T13" i="1"/>
  <c r="P26" i="1"/>
  <c r="Q26" i="1" s="1"/>
  <c r="T25" i="1"/>
  <c r="R44" i="1"/>
  <c r="T43" i="1"/>
  <c r="R8" i="1"/>
  <c r="R37" i="1"/>
  <c r="R17" i="1"/>
  <c r="R21" i="1"/>
  <c r="R9" i="1"/>
  <c r="R10" i="1"/>
  <c r="R29" i="1"/>
  <c r="S28" i="1" s="1"/>
  <c r="R12" i="1"/>
  <c r="R38" i="1"/>
  <c r="R51" i="1"/>
  <c r="R23" i="1"/>
  <c r="S22" i="1" s="1"/>
  <c r="Q9" i="1"/>
  <c r="R42" i="1"/>
  <c r="R49" i="1"/>
  <c r="R41" i="1"/>
  <c r="R48" i="1"/>
  <c r="R7" i="1"/>
  <c r="R46" i="1"/>
  <c r="S13" i="1"/>
  <c r="P14" i="1"/>
  <c r="Q14" i="1" s="1"/>
  <c r="P27" i="1"/>
  <c r="Q27" i="1" s="1"/>
  <c r="P25" i="1"/>
  <c r="Q25" i="1" s="1"/>
  <c r="P16" i="1"/>
  <c r="Q16" i="1" s="1"/>
  <c r="P45" i="1"/>
  <c r="Q45" i="1" s="1"/>
  <c r="P30" i="1"/>
  <c r="Q30" i="1" s="1"/>
  <c r="P31" i="1"/>
  <c r="Q31" i="1" s="1"/>
  <c r="R18" i="1"/>
  <c r="P33" i="1"/>
  <c r="Q33" i="1" s="1"/>
  <c r="P19" i="1"/>
  <c r="Q19" i="1" s="1"/>
  <c r="P47" i="1"/>
  <c r="Q47" i="1" s="1"/>
  <c r="P24" i="1"/>
  <c r="Q24" i="1" s="1"/>
  <c r="P40" i="1"/>
  <c r="Q40" i="1" s="1"/>
  <c r="P43" i="1"/>
  <c r="Q43" i="1" s="1"/>
  <c r="P8" i="1"/>
  <c r="Q8" i="1" s="1"/>
  <c r="P36" i="1"/>
  <c r="Q36" i="1" s="1"/>
  <c r="S31" i="1"/>
  <c r="P28" i="1"/>
  <c r="Q28" i="1" s="1"/>
  <c r="P50" i="1"/>
  <c r="Q50" i="1" s="1"/>
  <c r="P22" i="1"/>
  <c r="Q22" i="1" s="1"/>
  <c r="P44" i="1"/>
  <c r="Q44" i="1" s="1"/>
  <c r="P35" i="1"/>
  <c r="Q35" i="1" s="1"/>
  <c r="R35" i="1"/>
  <c r="S34" i="1" s="1"/>
  <c r="P13" i="1"/>
  <c r="Q13" i="1" s="1"/>
  <c r="P20" i="1"/>
  <c r="Q20" i="1" s="1"/>
  <c r="P34" i="1"/>
  <c r="Q34" i="1" s="1"/>
  <c r="P39" i="1"/>
  <c r="Q39" i="1" s="1"/>
  <c r="P11" i="1"/>
  <c r="Q11" i="1" s="1"/>
  <c r="R26" i="1"/>
  <c r="S25" i="1" s="1"/>
  <c r="P32" i="1"/>
  <c r="Q32" i="1" s="1"/>
  <c r="P15" i="1"/>
  <c r="Q15" i="1" s="1"/>
  <c r="S19" i="1" l="1"/>
  <c r="S7" i="1"/>
  <c r="S10" i="1"/>
  <c r="S40" i="1"/>
  <c r="S16" i="1"/>
  <c r="S46" i="1"/>
  <c r="S49" i="1"/>
</calcChain>
</file>

<file path=xl/sharedStrings.xml><?xml version="1.0" encoding="utf-8"?>
<sst xmlns="http://schemas.openxmlformats.org/spreadsheetml/2006/main" count="30" uniqueCount="30">
  <si>
    <t>Planta</t>
  </si>
  <si>
    <t>Obra</t>
  </si>
  <si>
    <t>Localización</t>
  </si>
  <si>
    <t>Peso (kg)</t>
  </si>
  <si>
    <t>Fecha (dd/mm/aaaa)</t>
  </si>
  <si>
    <t>Observaciones</t>
  </si>
  <si>
    <t>Altura</t>
  </si>
  <si>
    <t>Diámetro 1</t>
  </si>
  <si>
    <t>Diámetro 2</t>
  </si>
  <si>
    <t>ENSAYO DE RESISTENCIA A LA COMPRESIÓN (NTC 673)</t>
  </si>
  <si>
    <t>Compañía</t>
  </si>
  <si>
    <t>N° Muestra</t>
  </si>
  <si>
    <t>Columna E 3 Segundo Piso</t>
  </si>
  <si>
    <t>Asentamiento (mm)</t>
  </si>
  <si>
    <t>F´c (MPa)</t>
  </si>
  <si>
    <t>Edad (Días)</t>
  </si>
  <si>
    <t>Resistencia Promedio (MPa)</t>
  </si>
  <si>
    <t>Tipo de Falla</t>
  </si>
  <si>
    <t>Carga Máxima (kN)</t>
  </si>
  <si>
    <t>Esfuerzo (MPa)</t>
  </si>
  <si>
    <t>Esfuerzo (kg/cm²)</t>
  </si>
  <si>
    <t>Esfuerzo (P.S.I.)</t>
  </si>
  <si>
    <t>Densidad (kg/m³)</t>
  </si>
  <si>
    <t>C. Bombeable Grava Común</t>
  </si>
  <si>
    <t>Medidas del Espécimen (mm)</t>
  </si>
  <si>
    <t>Evolución (%)</t>
  </si>
  <si>
    <t>Evolución Promedio (%)</t>
  </si>
  <si>
    <t>Tipo de concreto</t>
  </si>
  <si>
    <t>Fecha de muestra (dd/mm/aaaa)</t>
  </si>
  <si>
    <t>Fechade ensayo (dd/mm/aaaa)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</si>
</sst>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badi"/>
      <family val="2"/>
    </font>
    <font>
      <b/>
      <sz val="11"/>
      <color theme="0"/>
      <name val="Abadi"/>
      <family val="2"/>
    </font>
    <font>
      <b/>
      <sz val="10"/>
      <color theme="0"/>
      <name val="Abadi"/>
      <family val="2"/>
    </font>
    <font>
      <sz val="11"/>
      <color theme="0"/>
      <name val="Abadi"/>
      <family val="2"/>
    </font>
    <font>
      <b/>
      <sz val="11"/>
      <color theme="1"/>
      <name val="Abadi"/>
      <family val="2"/>
    </font>
    <font>
      <b/>
      <sz val="12"/>
      <color theme="1"/>
      <name val="Abadi"/>
      <family val="2"/>
    </font>
    <font>
      <sz val="11"/>
      <name val="Abadi"/>
      <family val="2"/>
    </font>
  </fonts>
  <fills count="5">
    <fill>
      <patternFill patternType="none"/>
    </fill>
    <fill>
      <patternFill patternType="gray125"/>
    </fill>
    <fill>
      <patternFill patternType="solid">
        <fgColor rgb="FF29806A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double">
        <color theme="2" tint="-0.749992370372631"/>
      </left>
      <right style="double">
        <color theme="2" tint="-0.749992370372631"/>
      </right>
      <top style="double">
        <color theme="2" tint="-0.749992370372631"/>
      </top>
      <bottom style="double">
        <color theme="2" tint="-0.749992370372631"/>
      </bottom>
      <diagonal/>
    </border>
    <border>
      <left/>
      <right/>
      <top/>
      <bottom style="double">
        <color theme="2" tint="-0.74999237037263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2" tint="-0.749992370372631"/>
      </left>
      <right style="double">
        <color theme="2" tint="-0.749992370372631"/>
      </right>
      <top style="double">
        <color theme="2" tint="-0.749992370372631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theme="2" tint="-0.749992370372631"/>
      </left>
      <right/>
      <top style="double">
        <color theme="2" tint="-0.749992370372631"/>
      </top>
      <bottom/>
      <diagonal/>
    </border>
    <border>
      <left/>
      <right/>
      <top style="double">
        <color theme="2" tint="-0.749992370372631"/>
      </top>
      <bottom/>
      <diagonal/>
    </border>
    <border>
      <left/>
      <right style="double">
        <color theme="2" tint="-0.749992370372631"/>
      </right>
      <top style="double">
        <color theme="2" tint="-0.749992370372631"/>
      </top>
      <bottom/>
      <diagonal/>
    </border>
    <border>
      <left style="double">
        <color theme="2" tint="-0.749992370372631"/>
      </left>
      <right/>
      <top/>
      <bottom/>
      <diagonal/>
    </border>
    <border>
      <left/>
      <right style="double">
        <color theme="2" tint="-0.749992370372631"/>
      </right>
      <top/>
      <bottom/>
      <diagonal/>
    </border>
    <border>
      <left style="double">
        <color theme="2" tint="-0.749992370372631"/>
      </left>
      <right/>
      <top/>
      <bottom style="double">
        <color theme="2" tint="-0.749992370372631"/>
      </bottom>
      <diagonal/>
    </border>
    <border>
      <left/>
      <right style="double">
        <color theme="2" tint="-0.749992370372631"/>
      </right>
      <top/>
      <bottom style="double">
        <color theme="2" tint="-0.74999237037263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theme="2" tint="-0.749992370372631"/>
      </left>
      <right style="double">
        <color theme="2" tint="-0.749992370372631"/>
      </right>
      <top/>
      <bottom style="double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 applyAlignment="1" applyProtection="1">
      <alignment horizontal="center" wrapText="1"/>
      <protection hidden="1"/>
    </xf>
    <xf numFmtId="1" fontId="5" fillId="2" borderId="3" xfId="0" applyNumberFormat="1" applyFont="1" applyFill="1" applyBorder="1" applyAlignment="1" applyProtection="1">
      <alignment horizontal="center" vertical="center" wrapText="1"/>
      <protection hidden="1"/>
    </xf>
    <xf numFmtId="1" fontId="5" fillId="2" borderId="7" xfId="0" applyNumberFormat="1" applyFont="1" applyFill="1" applyBorder="1" applyAlignment="1" applyProtection="1">
      <alignment horizontal="center" vertical="center" wrapText="1"/>
      <protection hidden="1"/>
    </xf>
    <xf numFmtId="1" fontId="5" fillId="2" borderId="10" xfId="0" applyNumberFormat="1" applyFont="1" applyFill="1" applyBorder="1" applyAlignment="1" applyProtection="1">
      <alignment horizontal="center" vertical="center" wrapText="1"/>
      <protection hidden="1"/>
    </xf>
    <xf numFmtId="1" fontId="5" fillId="2" borderId="19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wrapText="1"/>
      <protection hidden="1"/>
    </xf>
    <xf numFmtId="164" fontId="8" fillId="3" borderId="7" xfId="0" applyNumberFormat="1" applyFont="1" applyFill="1" applyBorder="1" applyAlignment="1" applyProtection="1">
      <alignment horizontal="center" vertical="center" wrapText="1"/>
      <protection hidden="1"/>
    </xf>
    <xf numFmtId="1" fontId="8" fillId="3" borderId="7" xfId="0" applyNumberFormat="1" applyFont="1" applyFill="1" applyBorder="1" applyAlignment="1" applyProtection="1">
      <alignment horizontal="center" vertical="center" wrapText="1"/>
      <protection hidden="1"/>
    </xf>
    <xf numFmtId="164" fontId="8" fillId="3" borderId="3" xfId="0" applyNumberFormat="1" applyFont="1" applyFill="1" applyBorder="1" applyAlignment="1" applyProtection="1">
      <alignment horizontal="center" vertical="center" wrapText="1"/>
      <protection hidden="1"/>
    </xf>
    <xf numFmtId="1" fontId="8" fillId="3" borderId="3" xfId="0" applyNumberFormat="1" applyFont="1" applyFill="1" applyBorder="1" applyAlignment="1" applyProtection="1">
      <alignment horizontal="center" vertical="center" wrapText="1"/>
      <protection hidden="1"/>
    </xf>
    <xf numFmtId="164" fontId="8" fillId="3" borderId="19" xfId="0" applyNumberFormat="1" applyFont="1" applyFill="1" applyBorder="1" applyAlignment="1" applyProtection="1">
      <alignment horizontal="center" vertical="center" wrapText="1"/>
      <protection hidden="1"/>
    </xf>
    <xf numFmtId="1" fontId="8" fillId="3" borderId="19" xfId="0" applyNumberFormat="1" applyFont="1" applyFill="1" applyBorder="1" applyAlignment="1" applyProtection="1">
      <alignment horizontal="center" vertical="center" wrapText="1"/>
      <protection hidden="1"/>
    </xf>
    <xf numFmtId="164" fontId="8" fillId="3" borderId="10" xfId="0" applyNumberFormat="1" applyFont="1" applyFill="1" applyBorder="1" applyAlignment="1" applyProtection="1">
      <alignment horizontal="center" vertical="center" wrapText="1"/>
      <protection hidden="1"/>
    </xf>
    <xf numFmtId="1" fontId="8" fillId="3" borderId="10" xfId="0" applyNumberFormat="1" applyFont="1" applyFill="1" applyBorder="1" applyAlignment="1" applyProtection="1">
      <alignment horizontal="center" vertical="center" wrapText="1"/>
      <protection hidden="1"/>
    </xf>
    <xf numFmtId="164" fontId="8" fillId="4" borderId="3" xfId="0" applyNumberFormat="1" applyFont="1" applyFill="1" applyBorder="1" applyAlignment="1" applyProtection="1">
      <alignment horizontal="center" vertical="center" wrapText="1"/>
      <protection hidden="1"/>
    </xf>
    <xf numFmtId="1" fontId="8" fillId="4" borderId="3" xfId="0" applyNumberFormat="1" applyFont="1" applyFill="1" applyBorder="1" applyAlignment="1" applyProtection="1">
      <alignment horizontal="center" vertical="center" wrapText="1"/>
      <protection hidden="1"/>
    </xf>
    <xf numFmtId="164" fontId="8" fillId="4" borderId="7" xfId="0" applyNumberFormat="1" applyFont="1" applyFill="1" applyBorder="1" applyAlignment="1" applyProtection="1">
      <alignment horizontal="center" vertical="center" wrapText="1"/>
      <protection hidden="1"/>
    </xf>
    <xf numFmtId="1" fontId="8" fillId="4" borderId="7" xfId="0" applyNumberFormat="1" applyFont="1" applyFill="1" applyBorder="1" applyAlignment="1" applyProtection="1">
      <alignment horizontal="center" vertical="center" wrapText="1"/>
      <protection hidden="1"/>
    </xf>
    <xf numFmtId="164" fontId="8" fillId="4" borderId="10" xfId="0" applyNumberFormat="1" applyFont="1" applyFill="1" applyBorder="1" applyAlignment="1" applyProtection="1">
      <alignment horizontal="center" vertical="center" wrapText="1"/>
      <protection hidden="1"/>
    </xf>
    <xf numFmtId="1" fontId="8" fillId="4" borderId="10" xfId="0" applyNumberFormat="1" applyFont="1" applyFill="1" applyBorder="1" applyAlignment="1" applyProtection="1">
      <alignment horizontal="center" vertical="center" wrapText="1"/>
      <protection hidden="1"/>
    </xf>
    <xf numFmtId="2" fontId="2" fillId="3" borderId="7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7" xfId="0" applyNumberFormat="1" applyFont="1" applyFill="1" applyBorder="1" applyAlignment="1" applyProtection="1">
      <alignment horizontal="center" vertical="center" wrapText="1"/>
      <protection locked="0"/>
    </xf>
    <xf numFmtId="164" fontId="8" fillId="3" borderId="7" xfId="0" applyNumberFormat="1" applyFont="1" applyFill="1" applyBorder="1" applyAlignment="1" applyProtection="1">
      <alignment horizontal="center" vertical="center" wrapText="1"/>
      <protection locked="0"/>
    </xf>
    <xf numFmtId="2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164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2" fontId="2" fillId="0" borderId="3" xfId="0" applyNumberFormat="1" applyFont="1" applyBorder="1" applyAlignment="1" applyProtection="1">
      <alignment horizontal="center" vertical="center" wrapText="1"/>
      <protection locked="0"/>
    </xf>
    <xf numFmtId="1" fontId="2" fillId="0" borderId="3" xfId="0" applyNumberFormat="1" applyFont="1" applyBorder="1" applyAlignment="1" applyProtection="1">
      <alignment horizontal="center" vertical="center" wrapText="1"/>
      <protection locked="0"/>
    </xf>
    <xf numFmtId="164" fontId="2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164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2" fontId="2" fillId="3" borderId="19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19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9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 wrapText="1"/>
      <protection locked="0"/>
    </xf>
    <xf numFmtId="2" fontId="2" fillId="0" borderId="7" xfId="0" applyNumberFormat="1" applyFont="1" applyBorder="1" applyAlignment="1" applyProtection="1">
      <alignment horizontal="center" vertical="center" wrapText="1"/>
      <protection locked="0"/>
    </xf>
    <xf numFmtId="1" fontId="2" fillId="0" borderId="7" xfId="0" applyNumberFormat="1" applyFont="1" applyBorder="1" applyAlignment="1" applyProtection="1">
      <alignment horizontal="center" vertical="center" wrapText="1"/>
      <protection locked="0"/>
    </xf>
    <xf numFmtId="164" fontId="2" fillId="0" borderId="7" xfId="0" applyNumberFormat="1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2" fontId="2" fillId="0" borderId="10" xfId="0" applyNumberFormat="1" applyFont="1" applyBorder="1" applyAlignment="1" applyProtection="1">
      <alignment horizontal="center" vertical="center" wrapText="1"/>
      <protection locked="0"/>
    </xf>
    <xf numFmtId="1" fontId="2" fillId="0" borderId="10" xfId="0" applyNumberFormat="1" applyFont="1" applyBorder="1" applyAlignment="1" applyProtection="1">
      <alignment horizontal="center" vertical="center" wrapText="1"/>
      <protection locked="0"/>
    </xf>
    <xf numFmtId="164" fontId="2" fillId="0" borderId="10" xfId="0" applyNumberFormat="1" applyFont="1" applyBorder="1" applyAlignment="1" applyProtection="1">
      <alignment horizontal="center" vertical="center" wrapText="1"/>
      <protection locked="0"/>
    </xf>
    <xf numFmtId="164" fontId="2" fillId="3" borderId="7" xfId="0" applyNumberFormat="1" applyFont="1" applyFill="1" applyBorder="1" applyAlignment="1" applyProtection="1">
      <alignment horizontal="center" vertical="center" wrapText="1"/>
      <protection locked="0"/>
    </xf>
    <xf numFmtId="2" fontId="2" fillId="3" borderId="10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10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0" xfId="0" applyFont="1" applyFill="1" applyBorder="1" applyAlignment="1" applyProtection="1">
      <alignment horizontal="center" vertical="center" wrapText="1"/>
      <protection locked="0"/>
    </xf>
    <xf numFmtId="164" fontId="8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21" xfId="0" applyFont="1" applyFill="1" applyBorder="1" applyAlignment="1" applyProtection="1">
      <alignment horizontal="center" vertical="center" wrapText="1"/>
      <protection locked="0"/>
    </xf>
    <xf numFmtId="164" fontId="2" fillId="0" borderId="21" xfId="0" applyNumberFormat="1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164" fontId="8" fillId="3" borderId="21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22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wrapText="1"/>
      <protection locked="0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  <protection locked="0"/>
    </xf>
    <xf numFmtId="14" fontId="5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2" borderId="3" xfId="0" applyFont="1" applyFill="1" applyBorder="1" applyAlignment="1" applyProtection="1">
      <alignment horizontal="center" vertical="center" wrapText="1"/>
      <protection hidden="1"/>
    </xf>
    <xf numFmtId="0" fontId="5" fillId="2" borderId="10" xfId="0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2" fontId="3" fillId="2" borderId="10" xfId="0" applyNumberFormat="1" applyFont="1" applyFill="1" applyBorder="1" applyAlignment="1" applyProtection="1">
      <alignment horizontal="center" vertical="center" wrapText="1"/>
      <protection hidden="1"/>
    </xf>
    <xf numFmtId="164" fontId="8" fillId="3" borderId="19" xfId="0" applyNumberFormat="1" applyFont="1" applyFill="1" applyBorder="1" applyAlignment="1" applyProtection="1">
      <alignment horizontal="center" vertical="center" wrapText="1"/>
      <protection hidden="1"/>
    </xf>
    <xf numFmtId="164" fontId="8" fillId="3" borderId="12" xfId="0" applyNumberFormat="1" applyFont="1" applyFill="1" applyBorder="1" applyAlignment="1" applyProtection="1">
      <alignment horizontal="center" vertical="center" wrapText="1"/>
      <protection hidden="1"/>
    </xf>
    <xf numFmtId="164" fontId="8" fillId="3" borderId="13" xfId="0" applyNumberFormat="1" applyFont="1" applyFill="1" applyBorder="1" applyAlignment="1" applyProtection="1">
      <alignment horizontal="center" vertical="center" wrapText="1"/>
      <protection hidden="1"/>
    </xf>
    <xf numFmtId="164" fontId="8" fillId="4" borderId="11" xfId="0" applyNumberFormat="1" applyFont="1" applyFill="1" applyBorder="1" applyAlignment="1" applyProtection="1">
      <alignment horizontal="center" vertical="center" wrapText="1"/>
      <protection hidden="1"/>
    </xf>
    <xf numFmtId="164" fontId="8" fillId="4" borderId="12" xfId="0" applyNumberFormat="1" applyFont="1" applyFill="1" applyBorder="1" applyAlignment="1" applyProtection="1">
      <alignment horizontal="center" vertical="center" wrapText="1"/>
      <protection hidden="1"/>
    </xf>
    <xf numFmtId="164" fontId="8" fillId="4" borderId="30" xfId="0" applyNumberFormat="1" applyFont="1" applyFill="1" applyBorder="1" applyAlignment="1" applyProtection="1">
      <alignment horizontal="center" vertical="center" wrapText="1"/>
      <protection hidden="1"/>
    </xf>
    <xf numFmtId="164" fontId="8" fillId="4" borderId="19" xfId="0" applyNumberFormat="1" applyFont="1" applyFill="1" applyBorder="1" applyAlignment="1" applyProtection="1">
      <alignment horizontal="center" vertical="center" wrapText="1"/>
      <protection hidden="1"/>
    </xf>
    <xf numFmtId="164" fontId="8" fillId="4" borderId="13" xfId="0" applyNumberFormat="1" applyFont="1" applyFill="1" applyBorder="1" applyAlignment="1" applyProtection="1">
      <alignment horizontal="center" vertical="center" wrapText="1"/>
      <protection hidden="1"/>
    </xf>
    <xf numFmtId="164" fontId="8" fillId="3" borderId="11" xfId="0" applyNumberFormat="1" applyFont="1" applyFill="1" applyBorder="1" applyAlignment="1" applyProtection="1">
      <alignment horizontal="center" vertical="center" wrapText="1"/>
      <protection hidden="1"/>
    </xf>
    <xf numFmtId="164" fontId="8" fillId="3" borderId="30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9" xfId="0" applyFont="1" applyFill="1" applyBorder="1" applyAlignment="1">
      <alignment horizontal="center" vertical="center" wrapText="1"/>
    </xf>
    <xf numFmtId="14" fontId="5" fillId="2" borderId="7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2" borderId="19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2" fontId="3" fillId="2" borderId="19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2" fontId="3" fillId="2" borderId="7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10" xfId="0" applyFont="1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14" fontId="2" fillId="0" borderId="7" xfId="0" applyNumberFormat="1" applyFont="1" applyBorder="1" applyAlignment="1" applyProtection="1">
      <alignment horizontal="center" vertical="center" wrapText="1"/>
      <protection locked="0"/>
    </xf>
    <xf numFmtId="14" fontId="2" fillId="0" borderId="3" xfId="0" applyNumberFormat="1" applyFont="1" applyBorder="1" applyAlignment="1" applyProtection="1">
      <alignment horizontal="center" vertical="center" wrapText="1"/>
      <protection locked="0"/>
    </xf>
    <xf numFmtId="14" fontId="2" fillId="0" borderId="10" xfId="0" applyNumberFormat="1" applyFont="1" applyBorder="1" applyAlignment="1" applyProtection="1">
      <alignment horizontal="center" vertical="center" wrapText="1"/>
      <protection locked="0"/>
    </xf>
    <xf numFmtId="14" fontId="2" fillId="0" borderId="11" xfId="0" applyNumberFormat="1" applyFont="1" applyBorder="1" applyAlignment="1" applyProtection="1">
      <alignment horizontal="center" vertical="center" wrapText="1"/>
      <protection locked="0"/>
    </xf>
    <xf numFmtId="14" fontId="2" fillId="0" borderId="12" xfId="0" applyNumberFormat="1" applyFont="1" applyBorder="1" applyAlignment="1" applyProtection="1">
      <alignment horizontal="center" vertical="center" wrapText="1"/>
      <protection locked="0"/>
    </xf>
    <xf numFmtId="14" fontId="2" fillId="0" borderId="13" xfId="0" applyNumberFormat="1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3" fillId="2" borderId="3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23090</xdr:rowOff>
    </xdr:from>
    <xdr:to>
      <xdr:col>22</xdr:col>
      <xdr:colOff>11547</xdr:colOff>
      <xdr:row>0</xdr:row>
      <xdr:rowOff>3844636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090"/>
          <a:ext cx="23206365" cy="3821546"/>
        </a:xfrm>
        <a:prstGeom prst="rect">
          <a:avLst/>
        </a:prstGeom>
      </xdr:spPr>
    </xdr:pic>
    <xdr:clientData/>
  </xdr:twoCellAnchor>
  <xdr:twoCellAnchor editAs="oneCell">
    <xdr:from>
      <xdr:col>0</xdr:col>
      <xdr:colOff>13804</xdr:colOff>
      <xdr:row>51</xdr:row>
      <xdr:rowOff>35384</xdr:rowOff>
    </xdr:from>
    <xdr:to>
      <xdr:col>22</xdr:col>
      <xdr:colOff>41414</xdr:colOff>
      <xdr:row>52</xdr:row>
      <xdr:rowOff>36712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04" y="17028536"/>
          <a:ext cx="23177501" cy="3756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2"/>
  <sheetViews>
    <sheetView showGridLines="0" showRowColHeaders="0" tabSelected="1" zoomScale="36" zoomScaleNormal="36" zoomScalePageLayoutView="50" workbookViewId="0">
      <selection activeCell="U15" sqref="U15"/>
    </sheetView>
  </sheetViews>
  <sheetFormatPr baseColWidth="10" defaultColWidth="10.85546875" defaultRowHeight="15" x14ac:dyDescent="0.25"/>
  <cols>
    <col min="1" max="1" width="10.28515625" style="1" customWidth="1"/>
    <col min="2" max="2" width="18.7109375" style="1" customWidth="1"/>
    <col min="3" max="3" width="17.140625" style="1" customWidth="1"/>
    <col min="4" max="4" width="14.42578125" style="1" customWidth="1"/>
    <col min="5" max="5" width="17.28515625" style="1" customWidth="1"/>
    <col min="6" max="6" width="15.42578125" style="1" customWidth="1"/>
    <col min="7" max="9" width="8.7109375" style="1" customWidth="1"/>
    <col min="10" max="10" width="13" style="1" customWidth="1"/>
    <col min="11" max="11" width="13.42578125" style="1" customWidth="1"/>
    <col min="12" max="12" width="16" style="1" customWidth="1"/>
    <col min="13" max="13" width="21" style="1" bestFit="1" customWidth="1"/>
    <col min="14" max="14" width="22.85546875" style="1" bestFit="1" customWidth="1"/>
    <col min="15" max="15" width="11.85546875" style="1" customWidth="1"/>
    <col min="16" max="16" width="11.5703125" style="1" customWidth="1"/>
    <col min="17" max="17" width="11.85546875" style="1" customWidth="1"/>
    <col min="18" max="18" width="15" style="1" customWidth="1"/>
    <col min="19" max="19" width="15.28515625" style="1" customWidth="1"/>
    <col min="20" max="20" width="14.42578125" style="1" customWidth="1"/>
    <col min="21" max="21" width="12.85546875" style="1" customWidth="1"/>
    <col min="22" max="22" width="33.140625" style="1" customWidth="1"/>
    <col min="23" max="16384" width="10.85546875" style="1"/>
  </cols>
  <sheetData>
    <row r="1" spans="1:25" ht="304.5" customHeight="1" thickBot="1" x14ac:dyDescent="0.3"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5" ht="24.95" customHeight="1" thickTop="1" thickBot="1" x14ac:dyDescent="0.3">
      <c r="A2" s="91" t="s">
        <v>10</v>
      </c>
      <c r="B2" s="91"/>
      <c r="C2" s="123"/>
      <c r="D2" s="123"/>
      <c r="E2" s="123"/>
      <c r="F2" s="123"/>
      <c r="G2" s="123"/>
      <c r="H2" s="123"/>
      <c r="I2" s="123"/>
      <c r="J2" s="123"/>
      <c r="K2" s="91" t="s">
        <v>4</v>
      </c>
      <c r="L2" s="91"/>
      <c r="M2" s="57" t="s">
        <v>9</v>
      </c>
      <c r="N2" s="58"/>
      <c r="O2" s="58"/>
      <c r="P2" s="58"/>
      <c r="Q2" s="58"/>
      <c r="R2" s="58"/>
      <c r="S2" s="58"/>
      <c r="T2" s="58"/>
      <c r="U2" s="58"/>
      <c r="V2" s="59"/>
      <c r="W2" s="56"/>
      <c r="X2" s="56"/>
      <c r="Y2" s="56"/>
    </row>
    <row r="3" spans="1:25" ht="24.95" customHeight="1" thickTop="1" thickBot="1" x14ac:dyDescent="0.3">
      <c r="A3" s="91" t="s">
        <v>0</v>
      </c>
      <c r="B3" s="91"/>
      <c r="C3" s="123"/>
      <c r="D3" s="123"/>
      <c r="E3" s="123"/>
      <c r="F3" s="123"/>
      <c r="G3" s="123"/>
      <c r="H3" s="123"/>
      <c r="I3" s="123"/>
      <c r="J3" s="123"/>
      <c r="K3" s="91"/>
      <c r="L3" s="91"/>
      <c r="M3" s="60"/>
      <c r="N3" s="61"/>
      <c r="O3" s="61"/>
      <c r="P3" s="61"/>
      <c r="Q3" s="61"/>
      <c r="R3" s="61"/>
      <c r="S3" s="61"/>
      <c r="T3" s="61"/>
      <c r="U3" s="61"/>
      <c r="V3" s="62"/>
      <c r="W3" s="56"/>
      <c r="X3" s="56"/>
      <c r="Y3" s="56"/>
    </row>
    <row r="4" spans="1:25" ht="24.95" customHeight="1" thickTop="1" thickBot="1" x14ac:dyDescent="0.3">
      <c r="A4" s="91" t="s">
        <v>1</v>
      </c>
      <c r="B4" s="91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63"/>
      <c r="N4" s="64"/>
      <c r="O4" s="64"/>
      <c r="P4" s="64"/>
      <c r="Q4" s="64"/>
      <c r="R4" s="64"/>
      <c r="S4" s="64"/>
      <c r="T4" s="64"/>
      <c r="U4" s="64"/>
      <c r="V4" s="65"/>
      <c r="W4" s="56"/>
      <c r="X4" s="56"/>
      <c r="Y4" s="56"/>
    </row>
    <row r="5" spans="1:25" ht="24.95" customHeight="1" thickTop="1" thickBot="1" x14ac:dyDescent="0.3">
      <c r="A5" s="91" t="s">
        <v>11</v>
      </c>
      <c r="B5" s="91" t="s">
        <v>27</v>
      </c>
      <c r="C5" s="91" t="s">
        <v>2</v>
      </c>
      <c r="D5" s="94" t="s">
        <v>13</v>
      </c>
      <c r="E5" s="91" t="s">
        <v>28</v>
      </c>
      <c r="F5" s="91" t="s">
        <v>29</v>
      </c>
      <c r="G5" s="91" t="s">
        <v>15</v>
      </c>
      <c r="H5" s="91" t="s">
        <v>14</v>
      </c>
      <c r="I5" s="91" t="s">
        <v>3</v>
      </c>
      <c r="J5" s="91" t="s">
        <v>24</v>
      </c>
      <c r="K5" s="91"/>
      <c r="L5" s="91"/>
      <c r="M5" s="91" t="s">
        <v>22</v>
      </c>
      <c r="N5" s="91" t="s">
        <v>18</v>
      </c>
      <c r="O5" s="91" t="s">
        <v>19</v>
      </c>
      <c r="P5" s="91" t="s">
        <v>20</v>
      </c>
      <c r="Q5" s="91" t="s">
        <v>21</v>
      </c>
      <c r="R5" s="91" t="s">
        <v>25</v>
      </c>
      <c r="S5" s="91" t="s">
        <v>26</v>
      </c>
      <c r="T5" s="92" t="s">
        <v>16</v>
      </c>
      <c r="U5" s="91" t="s">
        <v>17</v>
      </c>
      <c r="V5" s="91" t="s">
        <v>5</v>
      </c>
      <c r="W5" s="56"/>
      <c r="X5" s="56"/>
      <c r="Y5" s="56"/>
    </row>
    <row r="6" spans="1:25" ht="53.25" customHeight="1" thickTop="1" thickBot="1" x14ac:dyDescent="0.3">
      <c r="A6" s="92"/>
      <c r="B6" s="92"/>
      <c r="C6" s="92"/>
      <c r="D6" s="95"/>
      <c r="E6" s="92"/>
      <c r="F6" s="92"/>
      <c r="G6" s="92"/>
      <c r="H6" s="92"/>
      <c r="I6" s="92"/>
      <c r="J6" s="55" t="s">
        <v>6</v>
      </c>
      <c r="K6" s="55" t="s">
        <v>7</v>
      </c>
      <c r="L6" s="55" t="s">
        <v>8</v>
      </c>
      <c r="M6" s="92"/>
      <c r="N6" s="92"/>
      <c r="O6" s="92"/>
      <c r="P6" s="92"/>
      <c r="Q6" s="92"/>
      <c r="R6" s="92"/>
      <c r="S6" s="92"/>
      <c r="T6" s="122"/>
      <c r="U6" s="92"/>
      <c r="V6" s="92"/>
      <c r="W6" s="56"/>
      <c r="X6" s="56"/>
      <c r="Y6" s="56"/>
    </row>
    <row r="7" spans="1:25" ht="20.100000000000001" customHeight="1" thickTop="1" x14ac:dyDescent="0.25">
      <c r="A7" s="96">
        <v>1</v>
      </c>
      <c r="B7" s="114" t="s">
        <v>23</v>
      </c>
      <c r="C7" s="114" t="s">
        <v>12</v>
      </c>
      <c r="D7" s="114">
        <v>152</v>
      </c>
      <c r="E7" s="111">
        <v>44959</v>
      </c>
      <c r="F7" s="85">
        <f>E7+G7</f>
        <v>44962</v>
      </c>
      <c r="G7" s="93">
        <v>3</v>
      </c>
      <c r="H7" s="116">
        <v>21</v>
      </c>
      <c r="I7" s="21">
        <v>3.87</v>
      </c>
      <c r="J7" s="22">
        <v>200</v>
      </c>
      <c r="K7" s="22">
        <v>102</v>
      </c>
      <c r="L7" s="22">
        <v>100</v>
      </c>
      <c r="M7" s="3">
        <f>IF(ISBLANK(I7),0,((I7*1000)/((3.1416*((((K7+L7)/2)/2)*(((K7+L7)/2)/2))*J7)/1000))*1000)</f>
        <v>2415.1678833745759</v>
      </c>
      <c r="N7" s="23">
        <v>33</v>
      </c>
      <c r="O7" s="7">
        <f>IF(ISBLANK(K7),0,(N7*1000)/(3.1416*((((K7+L7)/2)/2)*(((K7+L7)/2)/2))))</f>
        <v>4.1188909638946258</v>
      </c>
      <c r="P7" s="7">
        <f>O7*10</f>
        <v>41.188909638946257</v>
      </c>
      <c r="Q7" s="8">
        <f>P7/0.07</f>
        <v>588.41299484208935</v>
      </c>
      <c r="R7" s="7">
        <f t="shared" ref="R7:R15" si="0">IF(ISBLANK($H$7),0,O7*100/$H$7)</f>
        <v>19.613766494736314</v>
      </c>
      <c r="S7" s="103">
        <f>IF(R8=0,R7,IF(R9=0,(R7+R8)/2,(R7+R8+R9)/3))</f>
        <v>19.711590161197279</v>
      </c>
      <c r="T7" s="82">
        <f>IF(O8=0,O7,IF(O9=0,(O7+O8)/2,(O7+O8+O9)/3))</f>
        <v>4.1394339338514285</v>
      </c>
      <c r="U7" s="23"/>
      <c r="V7" s="89"/>
      <c r="W7" s="56"/>
      <c r="X7" s="56"/>
      <c r="Y7" s="56"/>
    </row>
    <row r="8" spans="1:25" ht="20.100000000000001" customHeight="1" x14ac:dyDescent="0.25">
      <c r="A8" s="97"/>
      <c r="B8" s="115"/>
      <c r="C8" s="115"/>
      <c r="D8" s="115"/>
      <c r="E8" s="112"/>
      <c r="F8" s="68"/>
      <c r="G8" s="70"/>
      <c r="H8" s="117"/>
      <c r="I8" s="24">
        <v>3.69</v>
      </c>
      <c r="J8" s="25">
        <v>200</v>
      </c>
      <c r="K8" s="25">
        <v>101</v>
      </c>
      <c r="L8" s="25">
        <v>100</v>
      </c>
      <c r="M8" s="2">
        <f>IF(ISBLANK(I8),0,((I8*1000)/((3.1416*((((K8+L8)/2)/2)*(((K8+L8)/2)/2))*J8)/1000))*1000)</f>
        <v>2325.8052689473288</v>
      </c>
      <c r="N8" s="26">
        <v>33</v>
      </c>
      <c r="O8" s="9">
        <f>IF(ISBLANK(K8),0,(N8*1000)/(3.1416*((((K8+L8)/2)/2)*(((K8+L8)/2)/2))))</f>
        <v>4.1599769038082304</v>
      </c>
      <c r="P8" s="9">
        <f>O8*10</f>
        <v>41.5997690380823</v>
      </c>
      <c r="Q8" s="10">
        <f t="shared" ref="Q8:Q9" si="1">P8/0.07</f>
        <v>594.28241482974704</v>
      </c>
      <c r="R8" s="9">
        <f t="shared" si="0"/>
        <v>19.80941382765824</v>
      </c>
      <c r="S8" s="72"/>
      <c r="T8" s="75"/>
      <c r="U8" s="27"/>
      <c r="V8" s="90"/>
      <c r="W8" s="56"/>
      <c r="X8" s="56"/>
      <c r="Y8" s="56"/>
    </row>
    <row r="9" spans="1:25" ht="20.100000000000001" customHeight="1" x14ac:dyDescent="0.25">
      <c r="A9" s="97"/>
      <c r="B9" s="115"/>
      <c r="C9" s="115"/>
      <c r="D9" s="115"/>
      <c r="E9" s="112"/>
      <c r="F9" s="68"/>
      <c r="G9" s="70"/>
      <c r="H9" s="117"/>
      <c r="I9" s="24"/>
      <c r="J9" s="25"/>
      <c r="K9" s="25"/>
      <c r="L9" s="25"/>
      <c r="M9" s="2">
        <f t="shared" ref="M9:M51" si="2">IF(ISBLANK(I9),0,((I9*1000)/((3.1416*((((K9+L9)/2)/2)*(((K9+L9)/2)/2))*J9)/1000))*1000)</f>
        <v>0</v>
      </c>
      <c r="N9" s="26"/>
      <c r="O9" s="9">
        <f t="shared" ref="O9:O51" si="3">IF(ISBLANK(K9),0,(N9*1000)/(3.1416*((((K9+L9)/2)/2)*(((K9+L9)/2)/2))))</f>
        <v>0</v>
      </c>
      <c r="P9" s="9">
        <f>O9*10</f>
        <v>0</v>
      </c>
      <c r="Q9" s="10">
        <f t="shared" si="1"/>
        <v>0</v>
      </c>
      <c r="R9" s="9">
        <f t="shared" si="0"/>
        <v>0</v>
      </c>
      <c r="S9" s="72"/>
      <c r="T9" s="83"/>
      <c r="U9" s="27"/>
      <c r="V9" s="90"/>
      <c r="W9" s="56"/>
      <c r="X9" s="56"/>
      <c r="Y9" s="56"/>
    </row>
    <row r="10" spans="1:25" ht="20.100000000000001" customHeight="1" x14ac:dyDescent="0.25">
      <c r="A10" s="97"/>
      <c r="B10" s="115"/>
      <c r="C10" s="115"/>
      <c r="D10" s="115"/>
      <c r="E10" s="112"/>
      <c r="F10" s="67">
        <f>E7+G10</f>
        <v>44966</v>
      </c>
      <c r="G10" s="87">
        <v>7</v>
      </c>
      <c r="H10" s="117"/>
      <c r="I10" s="28">
        <v>3.87</v>
      </c>
      <c r="J10" s="29">
        <v>200</v>
      </c>
      <c r="K10" s="29">
        <v>102</v>
      </c>
      <c r="L10" s="29">
        <v>100</v>
      </c>
      <c r="M10" s="2">
        <f t="shared" si="2"/>
        <v>2415.1678833745759</v>
      </c>
      <c r="N10" s="30">
        <v>20</v>
      </c>
      <c r="O10" s="15">
        <f>IF(ISBLANK(K10),0,(N10*1000)/(3.1416*((((K10+L10)/2)/2)*(((K10+L10)/2)/2))))</f>
        <v>2.4962975538755305</v>
      </c>
      <c r="P10" s="15">
        <f>O10*10</f>
        <v>24.962975538755305</v>
      </c>
      <c r="Q10" s="16">
        <f>P10/0.07</f>
        <v>356.6139362679329</v>
      </c>
      <c r="R10" s="15">
        <f t="shared" si="0"/>
        <v>11.887131208931098</v>
      </c>
      <c r="S10" s="72">
        <f>IF(R11=0,R10,IF(R12=0,(R10+R11)/2,(R10+R11+R12)/3))</f>
        <v>22.971410540628881</v>
      </c>
      <c r="T10" s="80">
        <f>IF(O11=0,O10,IF(O12=0,(O10+O11)/2,(O10+O11+O12)/3))</f>
        <v>4.8239962135320642</v>
      </c>
      <c r="U10" s="30"/>
      <c r="V10" s="90"/>
      <c r="W10" s="56"/>
      <c r="X10" s="56"/>
      <c r="Y10" s="56"/>
    </row>
    <row r="11" spans="1:25" ht="20.100000000000001" customHeight="1" x14ac:dyDescent="0.25">
      <c r="A11" s="97"/>
      <c r="B11" s="115"/>
      <c r="C11" s="115"/>
      <c r="D11" s="115"/>
      <c r="E11" s="112"/>
      <c r="F11" s="68"/>
      <c r="G11" s="87"/>
      <c r="H11" s="117"/>
      <c r="I11" s="28">
        <v>3.69</v>
      </c>
      <c r="J11" s="29">
        <v>200</v>
      </c>
      <c r="K11" s="29">
        <v>101</v>
      </c>
      <c r="L11" s="29">
        <v>100</v>
      </c>
      <c r="M11" s="2">
        <f t="shared" si="2"/>
        <v>2325.8052689473288</v>
      </c>
      <c r="N11" s="30">
        <v>20</v>
      </c>
      <c r="O11" s="15">
        <f>IF(ISBLANK(K11),0,(N11*1000)/(3.1416*((((K11+L11)/2)/2)*(((K11+L11)/2)/2))))</f>
        <v>2.5211981235201395</v>
      </c>
      <c r="P11" s="15">
        <f t="shared" ref="P11:P12" si="4">O11*10</f>
        <v>25.211981235201396</v>
      </c>
      <c r="Q11" s="16">
        <f t="shared" ref="Q11:Q12" si="5">P11/0.07</f>
        <v>360.17116050287706</v>
      </c>
      <c r="R11" s="15">
        <f t="shared" si="0"/>
        <v>12.005705350095903</v>
      </c>
      <c r="S11" s="72"/>
      <c r="T11" s="78"/>
      <c r="U11" s="31"/>
      <c r="V11" s="90"/>
      <c r="W11" s="56"/>
      <c r="X11" s="56"/>
      <c r="Y11" s="56"/>
    </row>
    <row r="12" spans="1:25" ht="20.100000000000001" customHeight="1" x14ac:dyDescent="0.25">
      <c r="A12" s="97"/>
      <c r="B12" s="115"/>
      <c r="C12" s="115"/>
      <c r="D12" s="115"/>
      <c r="E12" s="112"/>
      <c r="F12" s="68"/>
      <c r="G12" s="87"/>
      <c r="H12" s="117"/>
      <c r="I12" s="28">
        <v>3.72</v>
      </c>
      <c r="J12" s="29">
        <v>200</v>
      </c>
      <c r="K12" s="29">
        <v>101</v>
      </c>
      <c r="L12" s="29">
        <v>100</v>
      </c>
      <c r="M12" s="2">
        <f t="shared" si="2"/>
        <v>2344.7142548737293</v>
      </c>
      <c r="N12" s="30">
        <v>75</v>
      </c>
      <c r="O12" s="15">
        <f t="shared" si="3"/>
        <v>9.4544929632005221</v>
      </c>
      <c r="P12" s="15">
        <f t="shared" si="4"/>
        <v>94.544929632005221</v>
      </c>
      <c r="Q12" s="16">
        <f t="shared" si="5"/>
        <v>1350.6418518857888</v>
      </c>
      <c r="R12" s="15">
        <f t="shared" si="0"/>
        <v>45.021395062859632</v>
      </c>
      <c r="S12" s="72"/>
      <c r="T12" s="79"/>
      <c r="U12" s="31"/>
      <c r="V12" s="90"/>
      <c r="W12" s="56"/>
      <c r="X12" s="56"/>
      <c r="Y12" s="56"/>
    </row>
    <row r="13" spans="1:25" ht="20.100000000000001" customHeight="1" x14ac:dyDescent="0.25">
      <c r="A13" s="97"/>
      <c r="B13" s="115"/>
      <c r="C13" s="115"/>
      <c r="D13" s="115"/>
      <c r="E13" s="112"/>
      <c r="F13" s="67">
        <f>E7+G13</f>
        <v>44987</v>
      </c>
      <c r="G13" s="70">
        <v>28</v>
      </c>
      <c r="H13" s="117"/>
      <c r="I13" s="24">
        <v>3.87</v>
      </c>
      <c r="J13" s="25">
        <v>200</v>
      </c>
      <c r="K13" s="25">
        <v>102</v>
      </c>
      <c r="L13" s="25">
        <v>100</v>
      </c>
      <c r="M13" s="2">
        <f t="shared" si="2"/>
        <v>2415.1678833745759</v>
      </c>
      <c r="N13" s="32">
        <v>130</v>
      </c>
      <c r="O13" s="9">
        <f t="shared" si="3"/>
        <v>16.225934100190951</v>
      </c>
      <c r="P13" s="9">
        <f>O13*10</f>
        <v>162.25934100190952</v>
      </c>
      <c r="Q13" s="10">
        <f>P13/0.07</f>
        <v>2317.9905857415642</v>
      </c>
      <c r="R13" s="9">
        <f t="shared" si="0"/>
        <v>77.266352858052144</v>
      </c>
      <c r="S13" s="72">
        <f>IF(R14=0,R13,IF(R15=0,(R13+R14)/2,(R13+R14+R15)/3))</f>
        <v>77.780174136432962</v>
      </c>
      <c r="T13" s="74">
        <f>IF(O14=0,O13,IF(O15=0,(O13+O14)/2,(O13+O14+O15)/3))</f>
        <v>16.33383656865092</v>
      </c>
      <c r="U13" s="26"/>
      <c r="V13" s="90"/>
      <c r="W13" s="56"/>
      <c r="X13" s="56"/>
      <c r="Y13" s="56"/>
    </row>
    <row r="14" spans="1:25" ht="20.100000000000001" customHeight="1" x14ac:dyDescent="0.25">
      <c r="A14" s="97"/>
      <c r="B14" s="115"/>
      <c r="C14" s="115"/>
      <c r="D14" s="115"/>
      <c r="E14" s="112"/>
      <c r="F14" s="68"/>
      <c r="G14" s="70"/>
      <c r="H14" s="117"/>
      <c r="I14" s="24">
        <v>3.69</v>
      </c>
      <c r="J14" s="25">
        <v>200</v>
      </c>
      <c r="K14" s="25">
        <v>101</v>
      </c>
      <c r="L14" s="25">
        <v>100</v>
      </c>
      <c r="M14" s="2">
        <f t="shared" si="2"/>
        <v>2325.8052689473288</v>
      </c>
      <c r="N14" s="32">
        <v>130</v>
      </c>
      <c r="O14" s="9">
        <f t="shared" si="3"/>
        <v>16.387787802880904</v>
      </c>
      <c r="P14" s="9">
        <f t="shared" ref="P14:P15" si="6">O14*10</f>
        <v>163.87787802880905</v>
      </c>
      <c r="Q14" s="10">
        <f t="shared" ref="Q14:Q15" si="7">P14/0.07</f>
        <v>2341.1125432687004</v>
      </c>
      <c r="R14" s="9">
        <f t="shared" si="0"/>
        <v>78.037084775623356</v>
      </c>
      <c r="S14" s="72"/>
      <c r="T14" s="75"/>
      <c r="U14" s="27"/>
      <c r="V14" s="90"/>
      <c r="W14" s="56"/>
      <c r="X14" s="56"/>
      <c r="Y14" s="56"/>
    </row>
    <row r="15" spans="1:25" ht="20.100000000000001" customHeight="1" thickBot="1" x14ac:dyDescent="0.3">
      <c r="A15" s="97"/>
      <c r="B15" s="115"/>
      <c r="C15" s="115"/>
      <c r="D15" s="115"/>
      <c r="E15" s="112"/>
      <c r="F15" s="88"/>
      <c r="G15" s="84"/>
      <c r="H15" s="118"/>
      <c r="I15" s="33">
        <v>3.72</v>
      </c>
      <c r="J15" s="34">
        <v>200</v>
      </c>
      <c r="K15" s="34">
        <v>101</v>
      </c>
      <c r="L15" s="34">
        <v>100</v>
      </c>
      <c r="M15" s="5">
        <f t="shared" si="2"/>
        <v>2344.7142548737293</v>
      </c>
      <c r="N15" s="35">
        <v>130</v>
      </c>
      <c r="O15" s="11">
        <f>IF(ISBLANK(K15),0,(N15*1000)/(3.1416*((((K15+L15)/2)/2)*(((K15+L15)/2)/2))))</f>
        <v>16.387787802880904</v>
      </c>
      <c r="P15" s="11">
        <f t="shared" si="6"/>
        <v>163.87787802880905</v>
      </c>
      <c r="Q15" s="12">
        <f t="shared" si="7"/>
        <v>2341.1125432687004</v>
      </c>
      <c r="R15" s="9">
        <f t="shared" si="0"/>
        <v>78.037084775623356</v>
      </c>
      <c r="S15" s="98"/>
      <c r="T15" s="76"/>
      <c r="U15" s="36"/>
      <c r="V15" s="90"/>
      <c r="W15" s="56"/>
      <c r="X15" s="56"/>
      <c r="Y15" s="56"/>
    </row>
    <row r="16" spans="1:25" ht="20.100000000000001" customHeight="1" thickTop="1" x14ac:dyDescent="0.25">
      <c r="A16" s="105">
        <v>2</v>
      </c>
      <c r="B16" s="100"/>
      <c r="C16" s="100"/>
      <c r="D16" s="100"/>
      <c r="E16" s="108">
        <v>44960</v>
      </c>
      <c r="F16" s="85">
        <f>E16+G16</f>
        <v>44963</v>
      </c>
      <c r="G16" s="86">
        <v>3</v>
      </c>
      <c r="H16" s="119">
        <v>28</v>
      </c>
      <c r="I16" s="37">
        <v>3.87</v>
      </c>
      <c r="J16" s="38">
        <v>200</v>
      </c>
      <c r="K16" s="38">
        <v>102</v>
      </c>
      <c r="L16" s="38">
        <v>100</v>
      </c>
      <c r="M16" s="3">
        <f t="shared" si="2"/>
        <v>2415.1678833745759</v>
      </c>
      <c r="N16" s="39">
        <v>111</v>
      </c>
      <c r="O16" s="17">
        <f>IF(ISBLANK(K16),0,(N16*1000)/(3.1416*((((K16+L16)/2)/2)*(((K16+L16)/2)/2))))</f>
        <v>13.854451424009195</v>
      </c>
      <c r="P16" s="17">
        <f>O16*10</f>
        <v>138.54451424009196</v>
      </c>
      <c r="Q16" s="18">
        <f>P16/0.07</f>
        <v>1979.2073462870278</v>
      </c>
      <c r="R16" s="17">
        <f>IF(ISBLANK($H$16),0,O16*100/$H$16)</f>
        <v>49.480183657175694</v>
      </c>
      <c r="S16" s="103">
        <f>IF(R17=0,R16,IF(R18=0,(R16+R17)/2,(R16+R17+R18)/3))</f>
        <v>48.158442413269846</v>
      </c>
      <c r="T16" s="77">
        <f>IF(O17=0,O16,IF(O18=0,(O16+O17)/2,(O16+O17+O18)/3))</f>
        <v>13.484363875715554</v>
      </c>
      <c r="U16" s="39"/>
      <c r="V16" s="89"/>
      <c r="W16" s="56"/>
      <c r="X16" s="56"/>
      <c r="Y16" s="56"/>
    </row>
    <row r="17" spans="1:25" ht="20.100000000000001" customHeight="1" x14ac:dyDescent="0.25">
      <c r="A17" s="106"/>
      <c r="B17" s="101"/>
      <c r="C17" s="101"/>
      <c r="D17" s="101"/>
      <c r="E17" s="109"/>
      <c r="F17" s="68"/>
      <c r="G17" s="87"/>
      <c r="H17" s="120"/>
      <c r="I17" s="28">
        <v>3.69</v>
      </c>
      <c r="J17" s="29">
        <v>200</v>
      </c>
      <c r="K17" s="29">
        <v>101</v>
      </c>
      <c r="L17" s="29">
        <v>100</v>
      </c>
      <c r="M17" s="2">
        <f t="shared" si="2"/>
        <v>2325.8052689473288</v>
      </c>
      <c r="N17" s="30">
        <v>100</v>
      </c>
      <c r="O17" s="15">
        <f t="shared" si="3"/>
        <v>12.605990617600696</v>
      </c>
      <c r="P17" s="15">
        <f t="shared" ref="P17:P18" si="8">O17*10</f>
        <v>126.05990617600696</v>
      </c>
      <c r="Q17" s="16">
        <f t="shared" ref="Q17:Q18" si="9">P17/0.07</f>
        <v>1800.855802514385</v>
      </c>
      <c r="R17" s="15">
        <f>IF(ISBLANK($H$16),0,O17*100/$H$16)</f>
        <v>45.021395062859632</v>
      </c>
      <c r="S17" s="72"/>
      <c r="T17" s="78"/>
      <c r="U17" s="31"/>
      <c r="V17" s="90"/>
      <c r="W17" s="56"/>
      <c r="X17" s="56"/>
      <c r="Y17" s="56"/>
    </row>
    <row r="18" spans="1:25" ht="20.100000000000001" customHeight="1" x14ac:dyDescent="0.25">
      <c r="A18" s="106"/>
      <c r="B18" s="101"/>
      <c r="C18" s="101"/>
      <c r="D18" s="101"/>
      <c r="E18" s="109"/>
      <c r="F18" s="68"/>
      <c r="G18" s="87"/>
      <c r="H18" s="120"/>
      <c r="I18" s="28">
        <v>3.72</v>
      </c>
      <c r="J18" s="29">
        <v>200</v>
      </c>
      <c r="K18" s="29">
        <v>101</v>
      </c>
      <c r="L18" s="29">
        <v>100</v>
      </c>
      <c r="M18" s="2">
        <f t="shared" si="2"/>
        <v>2344.7142548737293</v>
      </c>
      <c r="N18" s="30">
        <v>111</v>
      </c>
      <c r="O18" s="15">
        <f t="shared" si="3"/>
        <v>13.992649585536773</v>
      </c>
      <c r="P18" s="15">
        <f t="shared" si="8"/>
        <v>139.92649585536773</v>
      </c>
      <c r="Q18" s="16">
        <f t="shared" si="9"/>
        <v>1998.9499407909675</v>
      </c>
      <c r="R18" s="15">
        <f t="shared" ref="R18" si="10">IF(ISBLANK($H$16),0,O18*100/$H$16)</f>
        <v>49.97374851977419</v>
      </c>
      <c r="S18" s="72"/>
      <c r="T18" s="79"/>
      <c r="U18" s="31"/>
      <c r="V18" s="90"/>
      <c r="W18" s="56"/>
      <c r="X18" s="56"/>
      <c r="Y18" s="56"/>
    </row>
    <row r="19" spans="1:25" ht="20.100000000000001" customHeight="1" x14ac:dyDescent="0.25">
      <c r="A19" s="106"/>
      <c r="B19" s="101"/>
      <c r="C19" s="101"/>
      <c r="D19" s="101"/>
      <c r="E19" s="109"/>
      <c r="F19" s="67">
        <f>E16+G19</f>
        <v>44967</v>
      </c>
      <c r="G19" s="70">
        <v>7</v>
      </c>
      <c r="H19" s="120"/>
      <c r="I19" s="24">
        <v>3.87</v>
      </c>
      <c r="J19" s="25">
        <v>200</v>
      </c>
      <c r="K19" s="25">
        <v>102</v>
      </c>
      <c r="L19" s="25">
        <v>100</v>
      </c>
      <c r="M19" s="2">
        <f t="shared" si="2"/>
        <v>2415.1678833745759</v>
      </c>
      <c r="N19" s="32">
        <v>111</v>
      </c>
      <c r="O19" s="9">
        <f t="shared" si="3"/>
        <v>13.854451424009195</v>
      </c>
      <c r="P19" s="9">
        <f>O19*10</f>
        <v>138.54451424009196</v>
      </c>
      <c r="Q19" s="10">
        <f>P19/0.07</f>
        <v>1979.2073462870278</v>
      </c>
      <c r="R19" s="9">
        <f>IF(ISBLANK($H$16),0,O19*100/$H$16)</f>
        <v>49.480183657175694</v>
      </c>
      <c r="S19" s="72">
        <f>IF(R20=0,R19,IF(R21=0,(R19+R20)/2,(R19+R20+R21)/3))</f>
        <v>100.383260686187</v>
      </c>
      <c r="T19" s="74">
        <f>IF(O20=0,O19,IF(O21=0,(O19+O20)/2,(O19+O20+O21)/3))</f>
        <v>28.107312992132364</v>
      </c>
      <c r="U19" s="26"/>
      <c r="V19" s="90"/>
      <c r="W19" s="56"/>
      <c r="X19" s="56"/>
      <c r="Y19" s="56"/>
    </row>
    <row r="20" spans="1:25" ht="20.100000000000001" customHeight="1" x14ac:dyDescent="0.25">
      <c r="A20" s="106"/>
      <c r="B20" s="101"/>
      <c r="C20" s="101"/>
      <c r="D20" s="101"/>
      <c r="E20" s="109"/>
      <c r="F20" s="68"/>
      <c r="G20" s="70"/>
      <c r="H20" s="120"/>
      <c r="I20" s="24">
        <v>3.69</v>
      </c>
      <c r="J20" s="25">
        <v>200</v>
      </c>
      <c r="K20" s="25">
        <v>101</v>
      </c>
      <c r="L20" s="25">
        <v>100</v>
      </c>
      <c r="M20" s="2">
        <f t="shared" si="2"/>
        <v>2325.8052689473288</v>
      </c>
      <c r="N20" s="32">
        <v>279</v>
      </c>
      <c r="O20" s="9">
        <f t="shared" si="3"/>
        <v>35.170713823105942</v>
      </c>
      <c r="P20" s="9">
        <f t="shared" ref="P20:P21" si="11">O20*10</f>
        <v>351.70713823105939</v>
      </c>
      <c r="Q20" s="10">
        <f t="shared" ref="Q20:Q21" si="12">P20/0.07</f>
        <v>5024.3876890151332</v>
      </c>
      <c r="R20" s="9">
        <f>IF(ISBLANK($H$16),0,O20*100/$H$16)</f>
        <v>125.60969222537837</v>
      </c>
      <c r="S20" s="72"/>
      <c r="T20" s="75"/>
      <c r="U20" s="27"/>
      <c r="V20" s="90"/>
      <c r="W20" s="56"/>
      <c r="X20" s="56"/>
      <c r="Y20" s="56"/>
    </row>
    <row r="21" spans="1:25" ht="20.100000000000001" customHeight="1" x14ac:dyDescent="0.25">
      <c r="A21" s="106"/>
      <c r="B21" s="101"/>
      <c r="C21" s="101"/>
      <c r="D21" s="101"/>
      <c r="E21" s="109"/>
      <c r="F21" s="68"/>
      <c r="G21" s="70"/>
      <c r="H21" s="120"/>
      <c r="I21" s="24">
        <v>3.72</v>
      </c>
      <c r="J21" s="25">
        <v>200</v>
      </c>
      <c r="K21" s="25">
        <v>101</v>
      </c>
      <c r="L21" s="25">
        <v>100</v>
      </c>
      <c r="M21" s="2">
        <f t="shared" si="2"/>
        <v>2344.7142548737293</v>
      </c>
      <c r="N21" s="32">
        <v>280</v>
      </c>
      <c r="O21" s="9">
        <f t="shared" si="3"/>
        <v>35.296773729281952</v>
      </c>
      <c r="P21" s="9">
        <f t="shared" si="11"/>
        <v>352.96773729281949</v>
      </c>
      <c r="Q21" s="10">
        <f t="shared" si="12"/>
        <v>5042.3962470402776</v>
      </c>
      <c r="R21" s="9">
        <f>IF(ISBLANK($H$16),0,O21*100/$H$16)</f>
        <v>126.05990617600698</v>
      </c>
      <c r="S21" s="72"/>
      <c r="T21" s="83"/>
      <c r="U21" s="27"/>
      <c r="V21" s="90"/>
      <c r="W21" s="56"/>
      <c r="X21" s="56"/>
      <c r="Y21" s="56"/>
    </row>
    <row r="22" spans="1:25" ht="20.100000000000001" customHeight="1" x14ac:dyDescent="0.25">
      <c r="A22" s="106"/>
      <c r="B22" s="101"/>
      <c r="C22" s="101"/>
      <c r="D22" s="101"/>
      <c r="E22" s="109"/>
      <c r="F22" s="67">
        <f>E16+G22</f>
        <v>44988</v>
      </c>
      <c r="G22" s="87">
        <v>28</v>
      </c>
      <c r="H22" s="120"/>
      <c r="I22" s="28">
        <v>3.87</v>
      </c>
      <c r="J22" s="29">
        <v>200</v>
      </c>
      <c r="K22" s="29">
        <v>102</v>
      </c>
      <c r="L22" s="29">
        <v>100</v>
      </c>
      <c r="M22" s="2">
        <f t="shared" si="2"/>
        <v>2415.1678833745759</v>
      </c>
      <c r="N22" s="30">
        <v>200</v>
      </c>
      <c r="O22" s="15">
        <f t="shared" si="3"/>
        <v>24.962975538755309</v>
      </c>
      <c r="P22" s="15">
        <f>O22*10</f>
        <v>249.62975538755308</v>
      </c>
      <c r="Q22" s="16">
        <f>P22/0.07</f>
        <v>3566.1393626793292</v>
      </c>
      <c r="R22" s="15">
        <f>IF(ISBLANK($H$16),0,O22*100/$H$16)</f>
        <v>89.153484066983239</v>
      </c>
      <c r="S22" s="72">
        <f>IF(R23=0,R22,IF(R24=0,(R22+R23)/2,(R22+R23+R24)/3))</f>
        <v>89.746354772807251</v>
      </c>
      <c r="T22" s="80" t="b">
        <f>M13=IF(O23=0,O22,IF(O24=0,(O22+O23)/2,(O22+O23+O24)/3))</f>
        <v>0</v>
      </c>
      <c r="U22" s="30"/>
      <c r="V22" s="90"/>
      <c r="W22" s="56"/>
      <c r="X22" s="56"/>
      <c r="Y22" s="56"/>
    </row>
    <row r="23" spans="1:25" ht="20.100000000000001" customHeight="1" x14ac:dyDescent="0.25">
      <c r="A23" s="106"/>
      <c r="B23" s="101"/>
      <c r="C23" s="101"/>
      <c r="D23" s="101"/>
      <c r="E23" s="109"/>
      <c r="F23" s="68"/>
      <c r="G23" s="87"/>
      <c r="H23" s="120"/>
      <c r="I23" s="28">
        <v>3.69</v>
      </c>
      <c r="J23" s="29">
        <v>200</v>
      </c>
      <c r="K23" s="29">
        <v>101</v>
      </c>
      <c r="L23" s="29">
        <v>100</v>
      </c>
      <c r="M23" s="2">
        <f t="shared" si="2"/>
        <v>2325.8052689473288</v>
      </c>
      <c r="N23" s="30">
        <v>200</v>
      </c>
      <c r="O23" s="15">
        <f t="shared" si="3"/>
        <v>25.211981235201392</v>
      </c>
      <c r="P23" s="15">
        <f t="shared" ref="P23:P24" si="13">O23*10</f>
        <v>252.11981235201392</v>
      </c>
      <c r="Q23" s="16">
        <f t="shared" ref="Q23:Q24" si="14">P23/0.07</f>
        <v>3601.71160502877</v>
      </c>
      <c r="R23" s="15">
        <f t="shared" ref="R23" si="15">IF(ISBLANK($H$16),0,O23*100/$H$16)</f>
        <v>90.042790125719264</v>
      </c>
      <c r="S23" s="72"/>
      <c r="T23" s="78"/>
      <c r="U23" s="31"/>
      <c r="V23" s="90"/>
      <c r="W23" s="56"/>
      <c r="X23" s="56"/>
      <c r="Y23" s="56"/>
    </row>
    <row r="24" spans="1:25" ht="20.100000000000001" customHeight="1" thickBot="1" x14ac:dyDescent="0.3">
      <c r="A24" s="107"/>
      <c r="B24" s="102"/>
      <c r="C24" s="102"/>
      <c r="D24" s="102"/>
      <c r="E24" s="110"/>
      <c r="F24" s="69"/>
      <c r="G24" s="104"/>
      <c r="H24" s="121"/>
      <c r="I24" s="41">
        <v>3.72</v>
      </c>
      <c r="J24" s="42">
        <v>200</v>
      </c>
      <c r="K24" s="42">
        <v>101</v>
      </c>
      <c r="L24" s="42">
        <v>100</v>
      </c>
      <c r="M24" s="4">
        <f t="shared" si="2"/>
        <v>2344.7142548737293</v>
      </c>
      <c r="N24" s="43">
        <v>200</v>
      </c>
      <c r="O24" s="19">
        <f t="shared" si="3"/>
        <v>25.211981235201392</v>
      </c>
      <c r="P24" s="19">
        <f t="shared" si="13"/>
        <v>252.11981235201392</v>
      </c>
      <c r="Q24" s="20">
        <f t="shared" si="14"/>
        <v>3601.71160502877</v>
      </c>
      <c r="R24" s="15">
        <f>IF(ISBLANK($H$16),0,O24*100/$H$16)</f>
        <v>90.042790125719264</v>
      </c>
      <c r="S24" s="73"/>
      <c r="T24" s="81"/>
      <c r="U24" s="40"/>
      <c r="V24" s="90"/>
      <c r="W24" s="56"/>
      <c r="X24" s="56"/>
      <c r="Y24" s="56"/>
    </row>
    <row r="25" spans="1:25" ht="20.100000000000001" customHeight="1" thickTop="1" x14ac:dyDescent="0.25">
      <c r="A25" s="96">
        <v>3</v>
      </c>
      <c r="B25" s="100"/>
      <c r="C25" s="100"/>
      <c r="D25" s="100"/>
      <c r="E25" s="111">
        <v>44961</v>
      </c>
      <c r="F25" s="85">
        <f>E25+G25</f>
        <v>44964</v>
      </c>
      <c r="G25" s="93">
        <v>3</v>
      </c>
      <c r="H25" s="116">
        <v>35</v>
      </c>
      <c r="I25" s="21">
        <v>3.87</v>
      </c>
      <c r="J25" s="22">
        <v>200</v>
      </c>
      <c r="K25" s="22">
        <v>102</v>
      </c>
      <c r="L25" s="22">
        <v>100</v>
      </c>
      <c r="M25" s="3">
        <f t="shared" si="2"/>
        <v>2415.1678833745759</v>
      </c>
      <c r="N25" s="44">
        <v>33</v>
      </c>
      <c r="O25" s="7">
        <f t="shared" si="3"/>
        <v>4.1188909638946258</v>
      </c>
      <c r="P25" s="7">
        <f>O25*10</f>
        <v>41.188909638946257</v>
      </c>
      <c r="Q25" s="8">
        <f>P25/0.07</f>
        <v>588.41299484208935</v>
      </c>
      <c r="R25" s="7">
        <f>IF(ISBLANK($H$25),0,O25*100/$H$25)</f>
        <v>11.768259896841787</v>
      </c>
      <c r="S25" s="103">
        <f>IF(R26=0,R25,IF(R27=0,(R25+R26)/2,(R25+R26+R27)/3))</f>
        <v>11.846518830010558</v>
      </c>
      <c r="T25" s="82">
        <f>IF(O26=0,O25,IF(O27=0,(O25+O26)/2,(O25+O26+O27)/3))</f>
        <v>4.1462815905036958</v>
      </c>
      <c r="U25" s="23"/>
      <c r="V25" s="89"/>
      <c r="W25" s="56"/>
      <c r="X25" s="56"/>
      <c r="Y25" s="56"/>
    </row>
    <row r="26" spans="1:25" ht="20.100000000000001" customHeight="1" x14ac:dyDescent="0.25">
      <c r="A26" s="97"/>
      <c r="B26" s="101"/>
      <c r="C26" s="101"/>
      <c r="D26" s="101"/>
      <c r="E26" s="112"/>
      <c r="F26" s="68"/>
      <c r="G26" s="70"/>
      <c r="H26" s="117"/>
      <c r="I26" s="24">
        <v>3.69</v>
      </c>
      <c r="J26" s="25">
        <v>200</v>
      </c>
      <c r="K26" s="25">
        <v>101</v>
      </c>
      <c r="L26" s="25">
        <v>100</v>
      </c>
      <c r="M26" s="2">
        <f t="shared" si="2"/>
        <v>2325.8052689473288</v>
      </c>
      <c r="N26" s="32">
        <v>33</v>
      </c>
      <c r="O26" s="9">
        <f t="shared" si="3"/>
        <v>4.1599769038082304</v>
      </c>
      <c r="P26" s="9">
        <f t="shared" ref="P26:P27" si="16">O26*10</f>
        <v>41.5997690380823</v>
      </c>
      <c r="Q26" s="10">
        <f t="shared" ref="Q26:Q27" si="17">P26/0.07</f>
        <v>594.28241482974704</v>
      </c>
      <c r="R26" s="9">
        <f t="shared" ref="R26:R27" si="18">IF(ISBLANK($H$25),0,O26*100/$H$25)</f>
        <v>11.885648296594944</v>
      </c>
      <c r="S26" s="72"/>
      <c r="T26" s="75"/>
      <c r="U26" s="27"/>
      <c r="V26" s="90"/>
      <c r="W26" s="56"/>
      <c r="X26" s="56"/>
      <c r="Y26" s="56"/>
    </row>
    <row r="27" spans="1:25" ht="20.100000000000001" customHeight="1" x14ac:dyDescent="0.25">
      <c r="A27" s="97"/>
      <c r="B27" s="101"/>
      <c r="C27" s="101"/>
      <c r="D27" s="101"/>
      <c r="E27" s="112"/>
      <c r="F27" s="68"/>
      <c r="G27" s="70"/>
      <c r="H27" s="117"/>
      <c r="I27" s="24">
        <v>3.72</v>
      </c>
      <c r="J27" s="25">
        <v>200</v>
      </c>
      <c r="K27" s="25">
        <v>101</v>
      </c>
      <c r="L27" s="25">
        <v>100</v>
      </c>
      <c r="M27" s="2">
        <f t="shared" si="2"/>
        <v>2344.7142548737293</v>
      </c>
      <c r="N27" s="32">
        <v>33</v>
      </c>
      <c r="O27" s="9">
        <f t="shared" si="3"/>
        <v>4.1599769038082304</v>
      </c>
      <c r="P27" s="9">
        <f t="shared" si="16"/>
        <v>41.5997690380823</v>
      </c>
      <c r="Q27" s="10">
        <f t="shared" si="17"/>
        <v>594.28241482974704</v>
      </c>
      <c r="R27" s="9">
        <f t="shared" si="18"/>
        <v>11.885648296594944</v>
      </c>
      <c r="S27" s="72"/>
      <c r="T27" s="83"/>
      <c r="U27" s="27"/>
      <c r="V27" s="90"/>
      <c r="W27" s="56"/>
      <c r="X27" s="56"/>
      <c r="Y27" s="56"/>
    </row>
    <row r="28" spans="1:25" ht="20.100000000000001" customHeight="1" x14ac:dyDescent="0.25">
      <c r="A28" s="97"/>
      <c r="B28" s="101"/>
      <c r="C28" s="101"/>
      <c r="D28" s="101"/>
      <c r="E28" s="112"/>
      <c r="F28" s="67">
        <f>E25+G28</f>
        <v>44968</v>
      </c>
      <c r="G28" s="87">
        <v>7</v>
      </c>
      <c r="H28" s="117"/>
      <c r="I28" s="28">
        <v>3.87</v>
      </c>
      <c r="J28" s="29">
        <v>200</v>
      </c>
      <c r="K28" s="29">
        <v>102</v>
      </c>
      <c r="L28" s="29">
        <v>100</v>
      </c>
      <c r="M28" s="2">
        <f t="shared" si="2"/>
        <v>2415.1678833745759</v>
      </c>
      <c r="N28" s="30">
        <v>340</v>
      </c>
      <c r="O28" s="15">
        <f t="shared" si="3"/>
        <v>42.437058415884024</v>
      </c>
      <c r="P28" s="15">
        <f>O28*10</f>
        <v>424.37058415884024</v>
      </c>
      <c r="Q28" s="16">
        <f>P28/0.07</f>
        <v>6062.4369165548596</v>
      </c>
      <c r="R28" s="15">
        <f>IF(ISBLANK($H$25),0,O28*100/$H$25)</f>
        <v>121.2487383310972</v>
      </c>
      <c r="S28" s="72">
        <f>IF(R29=0,R28,IF(R30=0,(R28+R29)/2,(R28+R29+R30)/3))</f>
        <v>120.25418668850348</v>
      </c>
      <c r="T28" s="80">
        <f>IF(O29=0,O28,IF(O30=0,(O28+O29)/2,(O28+O29+O30)/3))</f>
        <v>42.088965340976223</v>
      </c>
      <c r="U28" s="30"/>
      <c r="V28" s="90"/>
      <c r="W28" s="56"/>
      <c r="X28" s="56"/>
      <c r="Y28" s="56"/>
    </row>
    <row r="29" spans="1:25" ht="20.100000000000001" customHeight="1" x14ac:dyDescent="0.25">
      <c r="A29" s="97"/>
      <c r="B29" s="101"/>
      <c r="C29" s="101"/>
      <c r="D29" s="101"/>
      <c r="E29" s="112"/>
      <c r="F29" s="68"/>
      <c r="G29" s="87"/>
      <c r="H29" s="117"/>
      <c r="I29" s="28">
        <v>3.69</v>
      </c>
      <c r="J29" s="29">
        <v>200</v>
      </c>
      <c r="K29" s="29">
        <v>101</v>
      </c>
      <c r="L29" s="29">
        <v>100</v>
      </c>
      <c r="M29" s="2">
        <f t="shared" si="2"/>
        <v>2325.8052689473288</v>
      </c>
      <c r="N29" s="30">
        <v>330</v>
      </c>
      <c r="O29" s="15">
        <f t="shared" si="3"/>
        <v>41.5997690380823</v>
      </c>
      <c r="P29" s="15">
        <f t="shared" ref="P29:P30" si="19">O29*10</f>
        <v>415.99769038082297</v>
      </c>
      <c r="Q29" s="16">
        <f t="shared" ref="Q29:Q30" si="20">P29/0.07</f>
        <v>5942.8241482974709</v>
      </c>
      <c r="R29" s="15">
        <f t="shared" ref="R29:R33" si="21">IF(ISBLANK($H$25),0,O29*100/$H$25)</f>
        <v>118.85648296594944</v>
      </c>
      <c r="S29" s="72"/>
      <c r="T29" s="78"/>
      <c r="U29" s="31"/>
      <c r="V29" s="90"/>
      <c r="W29" s="56"/>
      <c r="X29" s="56"/>
      <c r="Y29" s="56"/>
    </row>
    <row r="30" spans="1:25" ht="20.100000000000001" customHeight="1" x14ac:dyDescent="0.25">
      <c r="A30" s="97"/>
      <c r="B30" s="101"/>
      <c r="C30" s="101"/>
      <c r="D30" s="101"/>
      <c r="E30" s="112"/>
      <c r="F30" s="68"/>
      <c r="G30" s="87"/>
      <c r="H30" s="117"/>
      <c r="I30" s="28">
        <v>3.72</v>
      </c>
      <c r="J30" s="29">
        <v>200</v>
      </c>
      <c r="K30" s="29">
        <v>101</v>
      </c>
      <c r="L30" s="29">
        <v>100</v>
      </c>
      <c r="M30" s="2">
        <f t="shared" si="2"/>
        <v>2344.7142548737293</v>
      </c>
      <c r="N30" s="30">
        <v>335</v>
      </c>
      <c r="O30" s="15">
        <f t="shared" si="3"/>
        <v>42.230068568962338</v>
      </c>
      <c r="P30" s="15">
        <f t="shared" si="19"/>
        <v>422.30068568962338</v>
      </c>
      <c r="Q30" s="16">
        <f t="shared" si="20"/>
        <v>6032.8669384231907</v>
      </c>
      <c r="R30" s="15">
        <f t="shared" si="21"/>
        <v>120.65733876846383</v>
      </c>
      <c r="S30" s="72"/>
      <c r="T30" s="79"/>
      <c r="U30" s="31"/>
      <c r="V30" s="90"/>
      <c r="W30" s="56"/>
      <c r="X30" s="56"/>
      <c r="Y30" s="56"/>
    </row>
    <row r="31" spans="1:25" ht="20.100000000000001" customHeight="1" x14ac:dyDescent="0.25">
      <c r="A31" s="97"/>
      <c r="B31" s="101"/>
      <c r="C31" s="101"/>
      <c r="D31" s="101"/>
      <c r="E31" s="112"/>
      <c r="F31" s="67">
        <f>E25+G31</f>
        <v>44989</v>
      </c>
      <c r="G31" s="70">
        <v>28</v>
      </c>
      <c r="H31" s="117"/>
      <c r="I31" s="24">
        <v>3.87</v>
      </c>
      <c r="J31" s="25">
        <v>200</v>
      </c>
      <c r="K31" s="25">
        <v>102</v>
      </c>
      <c r="L31" s="25">
        <v>100</v>
      </c>
      <c r="M31" s="2">
        <f t="shared" si="2"/>
        <v>2415.1678833745759</v>
      </c>
      <c r="N31" s="32">
        <v>390</v>
      </c>
      <c r="O31" s="9">
        <f t="shared" si="3"/>
        <v>48.67780230057285</v>
      </c>
      <c r="P31" s="9">
        <f>O31*10</f>
        <v>486.77802300572853</v>
      </c>
      <c r="Q31" s="10">
        <f>P31/0.07</f>
        <v>6953.9717572246927</v>
      </c>
      <c r="R31" s="9">
        <f>IF(ISBLANK($H$25),0,O31*100/$H$25)</f>
        <v>139.07943514449386</v>
      </c>
      <c r="S31" s="72">
        <f>IF(R32=0,R31,IF(R33=0,(R31+R32)/2,(R31+R32+R33)/3))</f>
        <v>140.00431344557933</v>
      </c>
      <c r="T31" s="74">
        <f>IF(O32=0,O31,IF(O33=0,(O31+O32)/2,(O31+O32+O33)/3))</f>
        <v>49.001509705952763</v>
      </c>
      <c r="U31" s="26"/>
      <c r="V31" s="90"/>
      <c r="W31" s="56"/>
      <c r="X31" s="56"/>
      <c r="Y31" s="56"/>
    </row>
    <row r="32" spans="1:25" ht="20.100000000000001" customHeight="1" x14ac:dyDescent="0.25">
      <c r="A32" s="97"/>
      <c r="B32" s="101"/>
      <c r="C32" s="101"/>
      <c r="D32" s="101"/>
      <c r="E32" s="112"/>
      <c r="F32" s="68"/>
      <c r="G32" s="70"/>
      <c r="H32" s="117"/>
      <c r="I32" s="24">
        <v>3.69</v>
      </c>
      <c r="J32" s="25">
        <v>200</v>
      </c>
      <c r="K32" s="25">
        <v>101</v>
      </c>
      <c r="L32" s="25">
        <v>100</v>
      </c>
      <c r="M32" s="2">
        <f t="shared" si="2"/>
        <v>2325.8052689473288</v>
      </c>
      <c r="N32" s="32">
        <v>390</v>
      </c>
      <c r="O32" s="9">
        <f t="shared" si="3"/>
        <v>49.163363408642716</v>
      </c>
      <c r="P32" s="9">
        <f t="shared" ref="P32:P33" si="22">O32*10</f>
        <v>491.63363408642715</v>
      </c>
      <c r="Q32" s="10">
        <f t="shared" ref="Q32:Q33" si="23">P32/0.07</f>
        <v>7023.3376298061012</v>
      </c>
      <c r="R32" s="9">
        <f t="shared" si="21"/>
        <v>140.46675259612206</v>
      </c>
      <c r="S32" s="72"/>
      <c r="T32" s="75"/>
      <c r="U32" s="27"/>
      <c r="V32" s="90"/>
      <c r="W32" s="56"/>
      <c r="X32" s="56"/>
      <c r="Y32" s="56"/>
    </row>
    <row r="33" spans="1:25" ht="20.100000000000001" customHeight="1" thickBot="1" x14ac:dyDescent="0.3">
      <c r="A33" s="99"/>
      <c r="B33" s="102"/>
      <c r="C33" s="102"/>
      <c r="D33" s="102"/>
      <c r="E33" s="113"/>
      <c r="F33" s="69"/>
      <c r="G33" s="71"/>
      <c r="H33" s="118"/>
      <c r="I33" s="45">
        <v>3.72</v>
      </c>
      <c r="J33" s="46">
        <v>200</v>
      </c>
      <c r="K33" s="46">
        <v>101</v>
      </c>
      <c r="L33" s="46">
        <v>100</v>
      </c>
      <c r="M33" s="4">
        <f t="shared" si="2"/>
        <v>2344.7142548737293</v>
      </c>
      <c r="N33" s="47">
        <v>390</v>
      </c>
      <c r="O33" s="13">
        <f t="shared" si="3"/>
        <v>49.163363408642716</v>
      </c>
      <c r="P33" s="13">
        <f t="shared" si="22"/>
        <v>491.63363408642715</v>
      </c>
      <c r="Q33" s="14">
        <f t="shared" si="23"/>
        <v>7023.3376298061012</v>
      </c>
      <c r="R33" s="9">
        <f t="shared" si="21"/>
        <v>140.46675259612206</v>
      </c>
      <c r="S33" s="73"/>
      <c r="T33" s="76"/>
      <c r="U33" s="48"/>
      <c r="V33" s="90"/>
      <c r="W33" s="56"/>
      <c r="X33" s="56"/>
      <c r="Y33" s="56"/>
    </row>
    <row r="34" spans="1:25" ht="20.100000000000001" customHeight="1" thickTop="1" x14ac:dyDescent="0.25">
      <c r="A34" s="96">
        <v>4</v>
      </c>
      <c r="B34" s="100"/>
      <c r="C34" s="100"/>
      <c r="D34" s="100"/>
      <c r="E34" s="111">
        <v>44962</v>
      </c>
      <c r="F34" s="85">
        <f>E34+G34</f>
        <v>44965</v>
      </c>
      <c r="G34" s="86">
        <v>3</v>
      </c>
      <c r="H34" s="119">
        <v>28</v>
      </c>
      <c r="I34" s="37">
        <v>3.87</v>
      </c>
      <c r="J34" s="38">
        <v>200</v>
      </c>
      <c r="K34" s="38">
        <v>102</v>
      </c>
      <c r="L34" s="38">
        <v>100</v>
      </c>
      <c r="M34" s="3">
        <f t="shared" si="2"/>
        <v>2415.1678833745759</v>
      </c>
      <c r="N34" s="39">
        <v>33</v>
      </c>
      <c r="O34" s="17">
        <f>IF(ISBLANK(K34),0,(N34*1000)/(3.1416*((((K34+L34)/2)/2)*(((K34+L34)/2)/2))))</f>
        <v>4.1188909638946258</v>
      </c>
      <c r="P34" s="17">
        <f>O34*10</f>
        <v>41.188909638946257</v>
      </c>
      <c r="Q34" s="18">
        <f>P34/0.07</f>
        <v>588.41299484208935</v>
      </c>
      <c r="R34" s="17">
        <f>IF(ISBLANK($H$34),0,O34*100/$H$34)</f>
        <v>14.710324871052235</v>
      </c>
      <c r="S34" s="103">
        <f>IF(R35=0,R34,IF(R36=0,(R34+R35)/2,(R34+R35+R36)/3))</f>
        <v>14.808148537513198</v>
      </c>
      <c r="T34" s="77">
        <f>IF(O35=0,O34,IF(O36=0,(O34+O35)/2,(O34+O35+O36)/3))</f>
        <v>4.1462815905036958</v>
      </c>
      <c r="U34" s="39"/>
      <c r="V34" s="89"/>
      <c r="W34" s="56"/>
      <c r="X34" s="56"/>
      <c r="Y34" s="56"/>
    </row>
    <row r="35" spans="1:25" ht="20.100000000000001" customHeight="1" x14ac:dyDescent="0.25">
      <c r="A35" s="97"/>
      <c r="B35" s="101"/>
      <c r="C35" s="101"/>
      <c r="D35" s="101"/>
      <c r="E35" s="112"/>
      <c r="F35" s="68"/>
      <c r="G35" s="87"/>
      <c r="H35" s="120"/>
      <c r="I35" s="28">
        <v>3.69</v>
      </c>
      <c r="J35" s="29">
        <v>200</v>
      </c>
      <c r="K35" s="29">
        <v>101</v>
      </c>
      <c r="L35" s="29">
        <v>100</v>
      </c>
      <c r="M35" s="2">
        <f t="shared" si="2"/>
        <v>2325.8052689473288</v>
      </c>
      <c r="N35" s="30">
        <v>33</v>
      </c>
      <c r="O35" s="15">
        <f>IF(ISBLANK(K35),0,(N35*1000)/(3.1416*((((K35+L35)/2)/2)*(((K35+L35)/2)/2))))</f>
        <v>4.1599769038082304</v>
      </c>
      <c r="P35" s="15">
        <f t="shared" ref="P35:P36" si="24">O35*10</f>
        <v>41.5997690380823</v>
      </c>
      <c r="Q35" s="16">
        <f t="shared" ref="Q35:Q36" si="25">P35/0.07</f>
        <v>594.28241482974704</v>
      </c>
      <c r="R35" s="15">
        <f t="shared" ref="R35:R42" si="26">IF(ISBLANK($H$34),0,O35*100/$H$34)</f>
        <v>14.85706037074368</v>
      </c>
      <c r="S35" s="72"/>
      <c r="T35" s="78"/>
      <c r="U35" s="31"/>
      <c r="V35" s="90"/>
      <c r="W35" s="56"/>
      <c r="X35" s="56"/>
      <c r="Y35" s="56"/>
    </row>
    <row r="36" spans="1:25" ht="20.100000000000001" customHeight="1" x14ac:dyDescent="0.25">
      <c r="A36" s="97"/>
      <c r="B36" s="101"/>
      <c r="C36" s="101"/>
      <c r="D36" s="101"/>
      <c r="E36" s="112"/>
      <c r="F36" s="68"/>
      <c r="G36" s="87"/>
      <c r="H36" s="120"/>
      <c r="I36" s="28">
        <v>3.72</v>
      </c>
      <c r="J36" s="29">
        <v>200</v>
      </c>
      <c r="K36" s="29">
        <v>101</v>
      </c>
      <c r="L36" s="29">
        <v>100</v>
      </c>
      <c r="M36" s="2">
        <f t="shared" si="2"/>
        <v>2344.7142548737293</v>
      </c>
      <c r="N36" s="30">
        <v>33</v>
      </c>
      <c r="O36" s="15">
        <f t="shared" si="3"/>
        <v>4.1599769038082304</v>
      </c>
      <c r="P36" s="15">
        <f t="shared" si="24"/>
        <v>41.5997690380823</v>
      </c>
      <c r="Q36" s="16">
        <f t="shared" si="25"/>
        <v>594.28241482974704</v>
      </c>
      <c r="R36" s="15">
        <f t="shared" si="26"/>
        <v>14.85706037074368</v>
      </c>
      <c r="S36" s="72"/>
      <c r="T36" s="79"/>
      <c r="U36" s="31"/>
      <c r="V36" s="90"/>
      <c r="W36" s="56"/>
      <c r="X36" s="56"/>
      <c r="Y36" s="56"/>
    </row>
    <row r="37" spans="1:25" ht="20.100000000000001" customHeight="1" x14ac:dyDescent="0.25">
      <c r="A37" s="97"/>
      <c r="B37" s="101"/>
      <c r="C37" s="101"/>
      <c r="D37" s="101"/>
      <c r="E37" s="112"/>
      <c r="F37" s="67">
        <f>E34+G37</f>
        <v>44969</v>
      </c>
      <c r="G37" s="70">
        <v>7</v>
      </c>
      <c r="H37" s="120"/>
      <c r="I37" s="24">
        <v>3.87</v>
      </c>
      <c r="J37" s="25">
        <v>200</v>
      </c>
      <c r="K37" s="25">
        <v>102</v>
      </c>
      <c r="L37" s="25">
        <v>100</v>
      </c>
      <c r="M37" s="2">
        <f t="shared" si="2"/>
        <v>2415.1678833745759</v>
      </c>
      <c r="N37" s="32">
        <v>280</v>
      </c>
      <c r="O37" s="9">
        <f t="shared" si="3"/>
        <v>34.948165754257431</v>
      </c>
      <c r="P37" s="9">
        <f>O37*10</f>
        <v>349.48165754257434</v>
      </c>
      <c r="Q37" s="10">
        <f>P37/0.07</f>
        <v>4992.5951077510617</v>
      </c>
      <c r="R37" s="9">
        <f>IF(ISBLANK($H$34),0,O37*100/$H$34)</f>
        <v>124.81487769377654</v>
      </c>
      <c r="S37" s="72">
        <f>IF(R38=0,R37,IF(R39=0,(R37+R38)/2,(R37+R38+R39)/3))</f>
        <v>125.34475404817776</v>
      </c>
      <c r="T37" s="74">
        <f>IF(O38=0,O37,IF(O39=0,(O37+O38)/2,(O37+O38+O39)/3))</f>
        <v>35.096531133489776</v>
      </c>
      <c r="U37" s="26"/>
      <c r="V37" s="90"/>
      <c r="W37" s="56"/>
      <c r="X37" s="56"/>
      <c r="Y37" s="56"/>
    </row>
    <row r="38" spans="1:25" ht="20.100000000000001" customHeight="1" x14ac:dyDescent="0.25">
      <c r="A38" s="97"/>
      <c r="B38" s="101"/>
      <c r="C38" s="101"/>
      <c r="D38" s="101"/>
      <c r="E38" s="112"/>
      <c r="F38" s="68"/>
      <c r="G38" s="70"/>
      <c r="H38" s="120"/>
      <c r="I38" s="24">
        <v>3.69</v>
      </c>
      <c r="J38" s="25">
        <v>200</v>
      </c>
      <c r="K38" s="25">
        <v>101</v>
      </c>
      <c r="L38" s="25">
        <v>100</v>
      </c>
      <c r="M38" s="2">
        <f t="shared" si="2"/>
        <v>2325.8052689473288</v>
      </c>
      <c r="N38" s="32">
        <v>281</v>
      </c>
      <c r="O38" s="9">
        <f t="shared" si="3"/>
        <v>35.422833635457955</v>
      </c>
      <c r="P38" s="9">
        <f t="shared" ref="P38:P39" si="27">O38*10</f>
        <v>354.22833635457954</v>
      </c>
      <c r="Q38" s="10">
        <f t="shared" ref="Q38:Q39" si="28">P38/0.07</f>
        <v>5060.4048050654219</v>
      </c>
      <c r="R38" s="9">
        <f t="shared" si="26"/>
        <v>126.51012012663556</v>
      </c>
      <c r="S38" s="72"/>
      <c r="T38" s="75"/>
      <c r="U38" s="27"/>
      <c r="V38" s="90"/>
      <c r="W38" s="56"/>
      <c r="X38" s="56"/>
      <c r="Y38" s="56"/>
    </row>
    <row r="39" spans="1:25" ht="20.100000000000001" customHeight="1" x14ac:dyDescent="0.25">
      <c r="A39" s="97"/>
      <c r="B39" s="101"/>
      <c r="C39" s="101"/>
      <c r="D39" s="101"/>
      <c r="E39" s="112"/>
      <c r="F39" s="68"/>
      <c r="G39" s="70"/>
      <c r="H39" s="120"/>
      <c r="I39" s="24">
        <v>3.72</v>
      </c>
      <c r="J39" s="25">
        <v>200</v>
      </c>
      <c r="K39" s="25">
        <v>101</v>
      </c>
      <c r="L39" s="25">
        <v>100</v>
      </c>
      <c r="M39" s="2">
        <f t="shared" si="2"/>
        <v>2344.7142548737293</v>
      </c>
      <c r="N39" s="32">
        <v>277</v>
      </c>
      <c r="O39" s="9">
        <f t="shared" si="3"/>
        <v>34.918594010753928</v>
      </c>
      <c r="P39" s="9">
        <f t="shared" si="27"/>
        <v>349.1859401075393</v>
      </c>
      <c r="Q39" s="10">
        <f t="shared" si="28"/>
        <v>4988.3705729648464</v>
      </c>
      <c r="R39" s="9">
        <f>IF(ISBLANK($H$34),0,O39*100/$H$34)</f>
        <v>124.70926432412116</v>
      </c>
      <c r="S39" s="72"/>
      <c r="T39" s="83"/>
      <c r="U39" s="27"/>
      <c r="V39" s="90"/>
      <c r="W39" s="56"/>
      <c r="X39" s="56"/>
      <c r="Y39" s="56"/>
    </row>
    <row r="40" spans="1:25" ht="20.100000000000001" customHeight="1" x14ac:dyDescent="0.25">
      <c r="A40" s="97"/>
      <c r="B40" s="101"/>
      <c r="C40" s="101"/>
      <c r="D40" s="101"/>
      <c r="E40" s="112"/>
      <c r="F40" s="67">
        <f>E34+G40</f>
        <v>44990</v>
      </c>
      <c r="G40" s="87">
        <v>28</v>
      </c>
      <c r="H40" s="120"/>
      <c r="I40" s="28">
        <v>3.87</v>
      </c>
      <c r="J40" s="29">
        <v>200</v>
      </c>
      <c r="K40" s="29">
        <v>102</v>
      </c>
      <c r="L40" s="29">
        <v>100</v>
      </c>
      <c r="M40" s="2">
        <f t="shared" si="2"/>
        <v>2415.1678833745759</v>
      </c>
      <c r="N40" s="30">
        <v>310</v>
      </c>
      <c r="O40" s="15">
        <f t="shared" si="3"/>
        <v>38.692612085070728</v>
      </c>
      <c r="P40" s="15">
        <f>O40*10</f>
        <v>386.92612085070726</v>
      </c>
      <c r="Q40" s="16">
        <f>P40/0.07</f>
        <v>5527.5160121529607</v>
      </c>
      <c r="R40" s="15">
        <f t="shared" si="26"/>
        <v>138.18790030382402</v>
      </c>
      <c r="S40" s="72">
        <f>IF(R41=0,R40,IF(R42=0,(R40+R41)/2,(R40+R41+R42)/3))</f>
        <v>137.60613672908929</v>
      </c>
      <c r="T40" s="80">
        <f>IF(O41=0,O40,IF(O42=0,(O40+O41)/2,(O40+O41+O42)/3))</f>
        <v>38.529718284144998</v>
      </c>
      <c r="U40" s="30"/>
      <c r="V40" s="90"/>
      <c r="W40" s="56"/>
      <c r="X40" s="56"/>
      <c r="Y40" s="56"/>
    </row>
    <row r="41" spans="1:25" ht="20.100000000000001" customHeight="1" x14ac:dyDescent="0.25">
      <c r="A41" s="97"/>
      <c r="B41" s="101"/>
      <c r="C41" s="101"/>
      <c r="D41" s="101"/>
      <c r="E41" s="112"/>
      <c r="F41" s="68"/>
      <c r="G41" s="87"/>
      <c r="H41" s="120"/>
      <c r="I41" s="28">
        <v>3.69</v>
      </c>
      <c r="J41" s="29">
        <v>200</v>
      </c>
      <c r="K41" s="29">
        <v>101</v>
      </c>
      <c r="L41" s="29">
        <v>100</v>
      </c>
      <c r="M41" s="2">
        <f t="shared" si="2"/>
        <v>2325.8052689473288</v>
      </c>
      <c r="N41" s="30">
        <v>305</v>
      </c>
      <c r="O41" s="15">
        <f t="shared" si="3"/>
        <v>38.448271383682126</v>
      </c>
      <c r="P41" s="15">
        <f t="shared" ref="P41:P42" si="29">O41*10</f>
        <v>384.48271383682129</v>
      </c>
      <c r="Q41" s="16">
        <f t="shared" ref="Q41:Q42" si="30">P41/0.07</f>
        <v>5492.6101976688751</v>
      </c>
      <c r="R41" s="15">
        <f t="shared" si="26"/>
        <v>137.31525494172189</v>
      </c>
      <c r="S41" s="72"/>
      <c r="T41" s="78"/>
      <c r="U41" s="31"/>
      <c r="V41" s="90"/>
      <c r="W41" s="56"/>
      <c r="X41" s="56"/>
      <c r="Y41" s="56"/>
    </row>
    <row r="42" spans="1:25" ht="20.100000000000001" customHeight="1" thickBot="1" x14ac:dyDescent="0.3">
      <c r="A42" s="99"/>
      <c r="B42" s="102"/>
      <c r="C42" s="102"/>
      <c r="D42" s="102"/>
      <c r="E42" s="113"/>
      <c r="F42" s="69"/>
      <c r="G42" s="104"/>
      <c r="H42" s="121"/>
      <c r="I42" s="41">
        <v>3.72</v>
      </c>
      <c r="J42" s="42">
        <v>200</v>
      </c>
      <c r="K42" s="42">
        <v>101</v>
      </c>
      <c r="L42" s="42">
        <v>100</v>
      </c>
      <c r="M42" s="4">
        <f t="shared" si="2"/>
        <v>2344.7142548737293</v>
      </c>
      <c r="N42" s="43">
        <v>305</v>
      </c>
      <c r="O42" s="19">
        <f t="shared" si="3"/>
        <v>38.448271383682126</v>
      </c>
      <c r="P42" s="19">
        <f t="shared" si="29"/>
        <v>384.48271383682129</v>
      </c>
      <c r="Q42" s="20">
        <f t="shared" si="30"/>
        <v>5492.6101976688751</v>
      </c>
      <c r="R42" s="15">
        <f t="shared" si="26"/>
        <v>137.31525494172189</v>
      </c>
      <c r="S42" s="73"/>
      <c r="T42" s="81"/>
      <c r="U42" s="40"/>
      <c r="V42" s="90"/>
      <c r="W42" s="56"/>
      <c r="X42" s="56"/>
      <c r="Y42" s="56"/>
    </row>
    <row r="43" spans="1:25" ht="20.100000000000001" customHeight="1" thickTop="1" thickBot="1" x14ac:dyDescent="0.3">
      <c r="A43" s="96">
        <v>5</v>
      </c>
      <c r="B43" s="100"/>
      <c r="C43" s="100"/>
      <c r="D43" s="100"/>
      <c r="E43" s="111">
        <v>44963</v>
      </c>
      <c r="F43" s="85">
        <f>E43+G43</f>
        <v>44966</v>
      </c>
      <c r="G43" s="93">
        <v>3</v>
      </c>
      <c r="H43" s="116">
        <v>21</v>
      </c>
      <c r="I43" s="21">
        <v>3.87</v>
      </c>
      <c r="J43" s="22">
        <v>200</v>
      </c>
      <c r="K43" s="22">
        <v>102</v>
      </c>
      <c r="L43" s="22">
        <v>100</v>
      </c>
      <c r="M43" s="3">
        <f t="shared" si="2"/>
        <v>2415.1678833745759</v>
      </c>
      <c r="N43" s="44">
        <v>150</v>
      </c>
      <c r="O43" s="7">
        <f>IF(ISBLANK(K43),0,(N43*1000)/(3.1416*((((K43+L43)/2)/2)*(((K43+L43)/2)/2))))</f>
        <v>18.72223165406648</v>
      </c>
      <c r="P43" s="7">
        <f>O43*10</f>
        <v>187.22231654066479</v>
      </c>
      <c r="Q43" s="8">
        <f>P43/0.07</f>
        <v>2674.6045220094966</v>
      </c>
      <c r="R43" s="7">
        <f>IF(ISBLANK($H$43),0,O43*100/$H$43)</f>
        <v>89.153484066983239</v>
      </c>
      <c r="S43" s="103">
        <f>IF(R44=0,R43,IF(R45=0,(R43+R44)/2,(R43+R44+R45)/3))</f>
        <v>93.147971288667762</v>
      </c>
      <c r="T43" s="82">
        <f>IF(O44=0,O43,IF(O45=0,(O43+O44)/2,(O43+O44+O45)/3))</f>
        <v>19.561073970620232</v>
      </c>
      <c r="U43" s="49"/>
      <c r="V43" s="66"/>
      <c r="W43" s="56"/>
      <c r="X43" s="56"/>
      <c r="Y43" s="56"/>
    </row>
    <row r="44" spans="1:25" ht="20.100000000000001" customHeight="1" thickTop="1" thickBot="1" x14ac:dyDescent="0.3">
      <c r="A44" s="97"/>
      <c r="B44" s="101"/>
      <c r="C44" s="101"/>
      <c r="D44" s="101"/>
      <c r="E44" s="112"/>
      <c r="F44" s="68"/>
      <c r="G44" s="70"/>
      <c r="H44" s="117"/>
      <c r="I44" s="24">
        <v>3.69</v>
      </c>
      <c r="J44" s="25">
        <v>200</v>
      </c>
      <c r="K44" s="25">
        <v>101</v>
      </c>
      <c r="L44" s="25">
        <v>100</v>
      </c>
      <c r="M44" s="2">
        <f t="shared" si="2"/>
        <v>2325.8052689473288</v>
      </c>
      <c r="N44" s="32">
        <v>160</v>
      </c>
      <c r="O44" s="9">
        <f t="shared" si="3"/>
        <v>20.169584988161116</v>
      </c>
      <c r="P44" s="9">
        <f t="shared" ref="P44:P45" si="31">O44*10</f>
        <v>201.69584988161117</v>
      </c>
      <c r="Q44" s="10">
        <f t="shared" ref="Q44:Q45" si="32">P44/0.07</f>
        <v>2881.3692840230165</v>
      </c>
      <c r="R44" s="9">
        <f>IF(ISBLANK($H$43),0,O44*100/$H$43)</f>
        <v>96.045642800767226</v>
      </c>
      <c r="S44" s="72"/>
      <c r="T44" s="75"/>
      <c r="U44" s="50"/>
      <c r="V44" s="66"/>
      <c r="W44" s="56"/>
      <c r="X44" s="56"/>
      <c r="Y44" s="56"/>
    </row>
    <row r="45" spans="1:25" ht="20.100000000000001" customHeight="1" thickTop="1" thickBot="1" x14ac:dyDescent="0.3">
      <c r="A45" s="97"/>
      <c r="B45" s="101"/>
      <c r="C45" s="101"/>
      <c r="D45" s="101"/>
      <c r="E45" s="112"/>
      <c r="F45" s="68"/>
      <c r="G45" s="70"/>
      <c r="H45" s="117"/>
      <c r="I45" s="24">
        <v>3.72</v>
      </c>
      <c r="J45" s="25">
        <v>200</v>
      </c>
      <c r="K45" s="25">
        <v>101</v>
      </c>
      <c r="L45" s="25">
        <v>100</v>
      </c>
      <c r="M45" s="2">
        <f t="shared" si="2"/>
        <v>2344.7142548737293</v>
      </c>
      <c r="N45" s="32">
        <v>157</v>
      </c>
      <c r="O45" s="9">
        <f t="shared" si="3"/>
        <v>19.791405269633096</v>
      </c>
      <c r="P45" s="9">
        <f t="shared" si="31"/>
        <v>197.91405269633094</v>
      </c>
      <c r="Q45" s="10">
        <f t="shared" si="32"/>
        <v>2827.3436099475848</v>
      </c>
      <c r="R45" s="9">
        <f t="shared" ref="R45" si="33">IF(ISBLANK($H$43),0,O45*100/$H$43)</f>
        <v>94.244786998252835</v>
      </c>
      <c r="S45" s="72"/>
      <c r="T45" s="83"/>
      <c r="U45" s="50"/>
      <c r="V45" s="66"/>
      <c r="W45" s="56"/>
      <c r="X45" s="56"/>
      <c r="Y45" s="56"/>
    </row>
    <row r="46" spans="1:25" ht="20.100000000000001" customHeight="1" thickTop="1" thickBot="1" x14ac:dyDescent="0.3">
      <c r="A46" s="97"/>
      <c r="B46" s="101"/>
      <c r="C46" s="101"/>
      <c r="D46" s="101"/>
      <c r="E46" s="112"/>
      <c r="F46" s="67">
        <f>E43+G46</f>
        <v>44970</v>
      </c>
      <c r="G46" s="87">
        <v>7</v>
      </c>
      <c r="H46" s="117"/>
      <c r="I46" s="28">
        <v>3.87</v>
      </c>
      <c r="J46" s="29">
        <v>200</v>
      </c>
      <c r="K46" s="29">
        <v>102</v>
      </c>
      <c r="L46" s="29">
        <v>100</v>
      </c>
      <c r="M46" s="2">
        <f t="shared" ref="M46:M48" si="34">IF(ISBLANK(I46),0,((I46*1000)/((3.1416*((((K46+L46)/2)/2)*(((K46+L46)/2)/2))*J46)/1000))*1000)</f>
        <v>2415.1678833745759</v>
      </c>
      <c r="N46" s="30">
        <v>220</v>
      </c>
      <c r="O46" s="15">
        <f t="shared" ref="O46:O48" si="35">IF(ISBLANK(K46),0,(N46*1000)/(3.1416*((((K46+L46)/2)/2)*(((K46+L46)/2)/2))))</f>
        <v>27.459273092630838</v>
      </c>
      <c r="P46" s="15">
        <f>O46*10</f>
        <v>274.59273092630838</v>
      </c>
      <c r="Q46" s="16">
        <f>P46/0.07</f>
        <v>3922.753298947262</v>
      </c>
      <c r="R46" s="15">
        <f>IF(ISBLANK($H$43),0,O46*100/$H$43)</f>
        <v>130.75844329824207</v>
      </c>
      <c r="S46" s="72">
        <f>IF(R47=0,R46,IF(R48=0,(R46+R47)/2,(R46+R47+R48)/3))</f>
        <v>133.82903298096821</v>
      </c>
      <c r="T46" s="80">
        <f>IF(O47=0,O46,IF(O48=0,(O46+O47)/2,(O46+O47+O48)/3))</f>
        <v>28.104096926003326</v>
      </c>
      <c r="U46" s="51"/>
      <c r="V46" s="66"/>
      <c r="W46" s="56"/>
      <c r="X46" s="56"/>
      <c r="Y46" s="56"/>
    </row>
    <row r="47" spans="1:25" ht="20.100000000000001" customHeight="1" thickTop="1" thickBot="1" x14ac:dyDescent="0.3">
      <c r="A47" s="97"/>
      <c r="B47" s="101"/>
      <c r="C47" s="101"/>
      <c r="D47" s="101"/>
      <c r="E47" s="112"/>
      <c r="F47" s="68"/>
      <c r="G47" s="87"/>
      <c r="H47" s="117"/>
      <c r="I47" s="28">
        <v>3.69</v>
      </c>
      <c r="J47" s="29">
        <v>200</v>
      </c>
      <c r="K47" s="29">
        <v>101</v>
      </c>
      <c r="L47" s="29">
        <v>100</v>
      </c>
      <c r="M47" s="2">
        <f t="shared" si="34"/>
        <v>2325.8052689473288</v>
      </c>
      <c r="N47" s="30">
        <v>221</v>
      </c>
      <c r="O47" s="15">
        <f t="shared" si="35"/>
        <v>27.859239264897539</v>
      </c>
      <c r="P47" s="15">
        <f t="shared" ref="P47:P48" si="36">O47*10</f>
        <v>278.59239264897542</v>
      </c>
      <c r="Q47" s="16">
        <f t="shared" ref="Q47:Q48" si="37">P47/0.07</f>
        <v>3979.8913235567911</v>
      </c>
      <c r="R47" s="15">
        <f t="shared" ref="R47:R51" si="38">IF(ISBLANK($H$43),0,O47*100/$H$43)</f>
        <v>132.6630441185597</v>
      </c>
      <c r="S47" s="72"/>
      <c r="T47" s="78"/>
      <c r="U47" s="52"/>
      <c r="V47" s="66"/>
      <c r="W47" s="56"/>
      <c r="X47" s="56"/>
      <c r="Y47" s="56"/>
    </row>
    <row r="48" spans="1:25" ht="20.100000000000001" customHeight="1" thickTop="1" thickBot="1" x14ac:dyDescent="0.3">
      <c r="A48" s="97"/>
      <c r="B48" s="101"/>
      <c r="C48" s="101"/>
      <c r="D48" s="101"/>
      <c r="E48" s="112"/>
      <c r="F48" s="68"/>
      <c r="G48" s="87"/>
      <c r="H48" s="117"/>
      <c r="I48" s="28">
        <v>3.72</v>
      </c>
      <c r="J48" s="29">
        <v>200</v>
      </c>
      <c r="K48" s="29">
        <v>101</v>
      </c>
      <c r="L48" s="29">
        <v>100</v>
      </c>
      <c r="M48" s="2">
        <f t="shared" si="34"/>
        <v>2344.7142548737293</v>
      </c>
      <c r="N48" s="30">
        <v>230</v>
      </c>
      <c r="O48" s="15">
        <f t="shared" si="35"/>
        <v>28.993778420481604</v>
      </c>
      <c r="P48" s="15">
        <f t="shared" si="36"/>
        <v>289.93778420481601</v>
      </c>
      <c r="Q48" s="16">
        <f t="shared" si="37"/>
        <v>4141.9683457830852</v>
      </c>
      <c r="R48" s="15">
        <f t="shared" si="38"/>
        <v>138.06561152610288</v>
      </c>
      <c r="S48" s="72"/>
      <c r="T48" s="79"/>
      <c r="U48" s="52"/>
      <c r="V48" s="66"/>
      <c r="W48" s="56"/>
      <c r="X48" s="56"/>
      <c r="Y48" s="56"/>
    </row>
    <row r="49" spans="1:25" ht="20.100000000000001" customHeight="1" thickTop="1" thickBot="1" x14ac:dyDescent="0.3">
      <c r="A49" s="97"/>
      <c r="B49" s="101"/>
      <c r="C49" s="101"/>
      <c r="D49" s="101"/>
      <c r="E49" s="112"/>
      <c r="F49" s="67">
        <f>E43+G49</f>
        <v>44991</v>
      </c>
      <c r="G49" s="70">
        <v>28</v>
      </c>
      <c r="H49" s="117"/>
      <c r="I49" s="24">
        <v>3.87</v>
      </c>
      <c r="J49" s="25">
        <v>200</v>
      </c>
      <c r="K49" s="25">
        <v>102</v>
      </c>
      <c r="L49" s="25">
        <v>100</v>
      </c>
      <c r="M49" s="2">
        <f t="shared" si="2"/>
        <v>2415.1678833745759</v>
      </c>
      <c r="N49" s="32">
        <v>140</v>
      </c>
      <c r="O49" s="9">
        <f t="shared" si="3"/>
        <v>17.474082877128716</v>
      </c>
      <c r="P49" s="9">
        <f>O49*10</f>
        <v>174.74082877128717</v>
      </c>
      <c r="Q49" s="10">
        <f>P49/0.07</f>
        <v>2496.2975538755309</v>
      </c>
      <c r="R49" s="9">
        <f t="shared" si="38"/>
        <v>83.209918462517692</v>
      </c>
      <c r="S49" s="72">
        <f>IF(R50=0,R49,IF(R51=0,(R49+R50)/2,(R49+R50+R51)/3))</f>
        <v>97.769920696398671</v>
      </c>
      <c r="T49" s="74">
        <f>IF(O50=0,O49,IF(O51=0,(O49+O50)/2,(O49+O50+O51)/3))</f>
        <v>20.531683346243721</v>
      </c>
      <c r="U49" s="53"/>
      <c r="V49" s="66"/>
      <c r="W49" s="56"/>
      <c r="X49" s="56"/>
      <c r="Y49" s="56"/>
    </row>
    <row r="50" spans="1:25" ht="20.100000000000001" customHeight="1" thickTop="1" thickBot="1" x14ac:dyDescent="0.3">
      <c r="A50" s="97"/>
      <c r="B50" s="101"/>
      <c r="C50" s="101"/>
      <c r="D50" s="101"/>
      <c r="E50" s="112"/>
      <c r="F50" s="68"/>
      <c r="G50" s="70"/>
      <c r="H50" s="117"/>
      <c r="I50" s="24">
        <v>3.69</v>
      </c>
      <c r="J50" s="25">
        <v>200</v>
      </c>
      <c r="K50" s="25">
        <v>101</v>
      </c>
      <c r="L50" s="25">
        <v>100</v>
      </c>
      <c r="M50" s="2">
        <f t="shared" si="2"/>
        <v>2325.8052689473288</v>
      </c>
      <c r="N50" s="32">
        <v>140</v>
      </c>
      <c r="O50" s="9">
        <f>IF(ISBLANK(K50),0,(N50*1000)/(3.1416*((((K50+L50)/2)/2)*(((K50+L50)/2)/2))))</f>
        <v>17.648386864640976</v>
      </c>
      <c r="P50" s="9">
        <f t="shared" ref="P50:P51" si="39">O50*10</f>
        <v>176.48386864640975</v>
      </c>
      <c r="Q50" s="10">
        <f t="shared" ref="Q50:Q51" si="40">P50/0.07</f>
        <v>2521.1981235201388</v>
      </c>
      <c r="R50" s="9">
        <f t="shared" si="38"/>
        <v>84.039937450671317</v>
      </c>
      <c r="S50" s="72"/>
      <c r="T50" s="75"/>
      <c r="U50" s="50"/>
      <c r="V50" s="66"/>
      <c r="W50" s="56"/>
      <c r="X50" s="56"/>
      <c r="Y50" s="56"/>
    </row>
    <row r="51" spans="1:25" ht="20.100000000000001" customHeight="1" thickTop="1" thickBot="1" x14ac:dyDescent="0.3">
      <c r="A51" s="99"/>
      <c r="B51" s="102"/>
      <c r="C51" s="102"/>
      <c r="D51" s="102"/>
      <c r="E51" s="113"/>
      <c r="F51" s="69"/>
      <c r="G51" s="71"/>
      <c r="H51" s="118"/>
      <c r="I51" s="45">
        <v>3.72</v>
      </c>
      <c r="J51" s="46">
        <v>200</v>
      </c>
      <c r="K51" s="46">
        <v>101</v>
      </c>
      <c r="L51" s="46">
        <v>100</v>
      </c>
      <c r="M51" s="4">
        <f t="shared" si="2"/>
        <v>2344.7142548737293</v>
      </c>
      <c r="N51" s="47">
        <v>210</v>
      </c>
      <c r="O51" s="13">
        <f t="shared" si="3"/>
        <v>26.472580296961464</v>
      </c>
      <c r="P51" s="13">
        <f t="shared" si="39"/>
        <v>264.72580296961462</v>
      </c>
      <c r="Q51" s="14">
        <f t="shared" si="40"/>
        <v>3781.7971852802084</v>
      </c>
      <c r="R51" s="9">
        <f t="shared" si="38"/>
        <v>126.05990617600698</v>
      </c>
      <c r="S51" s="73"/>
      <c r="T51" s="76"/>
      <c r="U51" s="54"/>
      <c r="V51" s="66"/>
      <c r="W51" s="56"/>
      <c r="X51" s="56"/>
      <c r="Y51" s="56"/>
    </row>
    <row r="52" spans="1:25" ht="296.25" customHeight="1" thickTop="1" x14ac:dyDescent="0.25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</row>
  </sheetData>
  <sheetProtection algorithmName="SHA-512" hashValue="9S8b1ppBc7otgf3S3yTKufYBuztbOwMSXwsHsHeoJ9YLedAblPy/q1OfeNiNv4LJtlAGCxdjq4oGI+mCV+9t+g==" saltValue="bsOjVHo2kHTvIF+zDeSJew==" spinCount="100000" sheet="1" selectLockedCells="1"/>
  <mergeCells count="124">
    <mergeCell ref="K2:L3"/>
    <mergeCell ref="K4:L4"/>
    <mergeCell ref="C2:J2"/>
    <mergeCell ref="C3:J3"/>
    <mergeCell ref="C4:J4"/>
    <mergeCell ref="T37:T39"/>
    <mergeCell ref="T40:T42"/>
    <mergeCell ref="S28:S30"/>
    <mergeCell ref="S31:S33"/>
    <mergeCell ref="S34:S36"/>
    <mergeCell ref="T28:T30"/>
    <mergeCell ref="T31:T33"/>
    <mergeCell ref="T34:T36"/>
    <mergeCell ref="F37:F39"/>
    <mergeCell ref="G37:G39"/>
    <mergeCell ref="S37:S39"/>
    <mergeCell ref="F34:F36"/>
    <mergeCell ref="G34:G36"/>
    <mergeCell ref="S16:S18"/>
    <mergeCell ref="G28:G30"/>
    <mergeCell ref="F31:F33"/>
    <mergeCell ref="G31:G33"/>
    <mergeCell ref="F28:F30"/>
    <mergeCell ref="F25:F27"/>
    <mergeCell ref="A34:A42"/>
    <mergeCell ref="A43:A51"/>
    <mergeCell ref="H25:H33"/>
    <mergeCell ref="H34:H42"/>
    <mergeCell ref="H43:H51"/>
    <mergeCell ref="T46:T48"/>
    <mergeCell ref="F46:F48"/>
    <mergeCell ref="G46:G48"/>
    <mergeCell ref="S46:S48"/>
    <mergeCell ref="T43:T45"/>
    <mergeCell ref="F40:F42"/>
    <mergeCell ref="G40:G42"/>
    <mergeCell ref="S40:S42"/>
    <mergeCell ref="B34:B42"/>
    <mergeCell ref="C34:C42"/>
    <mergeCell ref="D34:D42"/>
    <mergeCell ref="E34:E42"/>
    <mergeCell ref="F43:F45"/>
    <mergeCell ref="G43:G45"/>
    <mergeCell ref="S43:S45"/>
    <mergeCell ref="B43:B51"/>
    <mergeCell ref="C43:C51"/>
    <mergeCell ref="D43:D51"/>
    <mergeCell ref="E43:E51"/>
    <mergeCell ref="H5:H6"/>
    <mergeCell ref="Q5:Q6"/>
    <mergeCell ref="M5:M6"/>
    <mergeCell ref="U5:U6"/>
    <mergeCell ref="N5:N6"/>
    <mergeCell ref="P5:P6"/>
    <mergeCell ref="V5:V6"/>
    <mergeCell ref="T5:T6"/>
    <mergeCell ref="T7:T9"/>
    <mergeCell ref="V7:V15"/>
    <mergeCell ref="T10:T12"/>
    <mergeCell ref="S5:S6"/>
    <mergeCell ref="R5:R6"/>
    <mergeCell ref="S7:S9"/>
    <mergeCell ref="S10:S12"/>
    <mergeCell ref="G25:G27"/>
    <mergeCell ref="B7:B15"/>
    <mergeCell ref="C7:C15"/>
    <mergeCell ref="D7:D15"/>
    <mergeCell ref="E7:E15"/>
    <mergeCell ref="H7:H15"/>
    <mergeCell ref="H16:H24"/>
    <mergeCell ref="S13:S15"/>
    <mergeCell ref="S19:S21"/>
    <mergeCell ref="G19:G21"/>
    <mergeCell ref="A25:A33"/>
    <mergeCell ref="B25:B33"/>
    <mergeCell ref="C25:C33"/>
    <mergeCell ref="D25:D33"/>
    <mergeCell ref="S22:S24"/>
    <mergeCell ref="S25:S27"/>
    <mergeCell ref="F22:F24"/>
    <mergeCell ref="G22:G24"/>
    <mergeCell ref="A16:A24"/>
    <mergeCell ref="B16:B24"/>
    <mergeCell ref="C16:C24"/>
    <mergeCell ref="D16:D24"/>
    <mergeCell ref="E16:E24"/>
    <mergeCell ref="E25:E33"/>
    <mergeCell ref="A3:B3"/>
    <mergeCell ref="A4:B4"/>
    <mergeCell ref="A2:B2"/>
    <mergeCell ref="C5:C6"/>
    <mergeCell ref="F7:F9"/>
    <mergeCell ref="G7:G9"/>
    <mergeCell ref="A5:A6"/>
    <mergeCell ref="B5:B6"/>
    <mergeCell ref="E5:E6"/>
    <mergeCell ref="D5:D6"/>
    <mergeCell ref="F5:F6"/>
    <mergeCell ref="G5:G6"/>
    <mergeCell ref="A7:A15"/>
    <mergeCell ref="M2:V4"/>
    <mergeCell ref="V43:V51"/>
    <mergeCell ref="F49:F51"/>
    <mergeCell ref="G49:G51"/>
    <mergeCell ref="S49:S51"/>
    <mergeCell ref="T13:T15"/>
    <mergeCell ref="T16:T18"/>
    <mergeCell ref="T49:T51"/>
    <mergeCell ref="T22:T24"/>
    <mergeCell ref="T25:T27"/>
    <mergeCell ref="T19:T21"/>
    <mergeCell ref="F19:F21"/>
    <mergeCell ref="G13:G15"/>
    <mergeCell ref="F16:F18"/>
    <mergeCell ref="G16:G18"/>
    <mergeCell ref="F13:F15"/>
    <mergeCell ref="V16:V24"/>
    <mergeCell ref="V25:V33"/>
    <mergeCell ref="V34:V42"/>
    <mergeCell ref="I5:I6"/>
    <mergeCell ref="O5:O6"/>
    <mergeCell ref="F10:F12"/>
    <mergeCell ref="G10:G12"/>
    <mergeCell ref="J5:L5"/>
  </mergeCells>
  <phoneticPr fontId="1" type="noConversion"/>
  <conditionalFormatting sqref="S7:S9">
    <cfRule type="cellIs" dxfId="19" priority="1" operator="lessThan">
      <formula>50</formula>
    </cfRule>
    <cfRule type="cellIs" dxfId="18" priority="20" operator="lessThan">
      <formula>60</formula>
    </cfRule>
  </conditionalFormatting>
  <conditionalFormatting sqref="S10:S12">
    <cfRule type="cellIs" dxfId="17" priority="19" operator="lessThan">
      <formula>70</formula>
    </cfRule>
  </conditionalFormatting>
  <conditionalFormatting sqref="S13:S15">
    <cfRule type="cellIs" dxfId="16" priority="18" operator="lessThan">
      <formula>100</formula>
    </cfRule>
  </conditionalFormatting>
  <conditionalFormatting sqref="S16:S18">
    <cfRule type="cellIs" dxfId="15" priority="2" operator="lessThan">
      <formula>50</formula>
    </cfRule>
    <cfRule type="cellIs" dxfId="14" priority="17" operator="lessThan">
      <formula>60</formula>
    </cfRule>
  </conditionalFormatting>
  <conditionalFormatting sqref="S19:S21">
    <cfRule type="cellIs" dxfId="13" priority="16" operator="lessThan">
      <formula>70</formula>
    </cfRule>
  </conditionalFormatting>
  <conditionalFormatting sqref="S22:S24">
    <cfRule type="cellIs" dxfId="12" priority="15" operator="lessThan">
      <formula>100</formula>
    </cfRule>
  </conditionalFormatting>
  <conditionalFormatting sqref="S25:S27">
    <cfRule type="cellIs" dxfId="11" priority="3" operator="lessThan">
      <formula>50</formula>
    </cfRule>
    <cfRule type="cellIs" dxfId="10" priority="14" operator="lessThan">
      <formula>60</formula>
    </cfRule>
  </conditionalFormatting>
  <conditionalFormatting sqref="S28:S30">
    <cfRule type="cellIs" dxfId="9" priority="13" operator="lessThan">
      <formula>70</formula>
    </cfRule>
  </conditionalFormatting>
  <conditionalFormatting sqref="S31:S33">
    <cfRule type="cellIs" dxfId="8" priority="12" operator="lessThan">
      <formula>100</formula>
    </cfRule>
  </conditionalFormatting>
  <conditionalFormatting sqref="S34:S36">
    <cfRule type="cellIs" dxfId="7" priority="4" operator="lessThan">
      <formula>50</formula>
    </cfRule>
    <cfRule type="cellIs" dxfId="6" priority="11" operator="lessThan">
      <formula>60</formula>
    </cfRule>
  </conditionalFormatting>
  <conditionalFormatting sqref="S37:S39">
    <cfRule type="cellIs" dxfId="5" priority="10" operator="lessThan">
      <formula>70</formula>
    </cfRule>
  </conditionalFormatting>
  <conditionalFormatting sqref="S40:S42">
    <cfRule type="cellIs" dxfId="4" priority="9" operator="lessThan">
      <formula>100</formula>
    </cfRule>
  </conditionalFormatting>
  <conditionalFormatting sqref="S43:S45">
    <cfRule type="cellIs" dxfId="3" priority="5" operator="lessThan">
      <formula>50</formula>
    </cfRule>
    <cfRule type="cellIs" dxfId="2" priority="8" operator="lessThan">
      <formula>60</formula>
    </cfRule>
  </conditionalFormatting>
  <conditionalFormatting sqref="S46:S48">
    <cfRule type="cellIs" dxfId="1" priority="7" operator="lessThan">
      <formula>70</formula>
    </cfRule>
  </conditionalFormatting>
  <conditionalFormatting sqref="S49:S51">
    <cfRule type="cellIs" dxfId="0" priority="6" operator="lessThan">
      <formula>100</formula>
    </cfRule>
  </conditionalFormatting>
  <dataValidations count="1">
    <dataValidation type="list" allowBlank="1" showInputMessage="1" showErrorMessage="1" sqref="D5:D6" xr:uid="{4DBACBC7-CBD0-4C92-B166-65CED801FB21}">
      <formula1>"Asentamiento (mm), Asentamiento (cm), Asentamiento (Pulg)"</formula1>
    </dataValidation>
  </dataValidations>
  <printOptions horizontalCentered="1" verticalCentered="1"/>
  <pageMargins left="0.39370078740157483" right="0.39370078740157483" top="0.39370078740157483" bottom="0.39370078740157483" header="0" footer="0"/>
  <pageSetup scale="43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Resistencia a la Compresion</vt:lpstr>
      <vt:lpstr>'Resistencia a la Compresion'!Área_de_impresión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Jony Alexis Yandun</dc:creator>
  <cp:lastModifiedBy>Eduar M. Nuñez Cañon</cp:lastModifiedBy>
  <cp:lastPrinted>2021-03-19T20:16:28Z</cp:lastPrinted>
  <dcterms:created xsi:type="dcterms:W3CDTF">2021-03-15T15:58:47Z</dcterms:created>
  <dcterms:modified xsi:type="dcterms:W3CDTF">2023-08-14T15:12:00Z</dcterms:modified>
</cp:coreProperties>
</file>