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Para enviar a la Web\"/>
    </mc:Choice>
  </mc:AlternateContent>
  <bookViews>
    <workbookView xWindow="0" yWindow="0" windowWidth="19200" windowHeight="6540"/>
  </bookViews>
  <sheets>
    <sheet name="ANCLAJES" sheetId="2" r:id="rId1"/>
  </sheets>
  <definedNames>
    <definedName name="_xlnm.Print_Area" localSheetId="0">ANCLAJES!$B$1:$J$37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6" i="2" l="1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15" i="2"/>
  <c r="U15" i="2" s="1"/>
  <c r="V15" i="2" s="1"/>
  <c r="W15" i="2" s="1"/>
  <c r="R15" i="2"/>
  <c r="Y15" i="2"/>
  <c r="B27" i="2" l="1"/>
  <c r="V7" i="2" l="1"/>
  <c r="W7" i="2" s="1"/>
  <c r="N28" i="2"/>
  <c r="N25" i="2"/>
  <c r="G6" i="2"/>
  <c r="N32" i="2"/>
  <c r="N30" i="2"/>
  <c r="N29" i="2"/>
  <c r="N27" i="2"/>
  <c r="N26" i="2"/>
  <c r="N22" i="2"/>
  <c r="N19" i="2"/>
  <c r="N20" i="2"/>
  <c r="N18" i="2"/>
  <c r="N17" i="2"/>
  <c r="N16" i="2"/>
  <c r="N15" i="2"/>
  <c r="O15" i="2"/>
  <c r="P15" i="2"/>
  <c r="Q15" i="2"/>
  <c r="O18" i="2"/>
  <c r="P18" i="2"/>
  <c r="Q18" i="2"/>
  <c r="R18" i="2"/>
  <c r="V18" i="2"/>
  <c r="W18" i="2" s="1"/>
  <c r="Y18" i="2"/>
  <c r="V8" i="2"/>
  <c r="V6" i="2"/>
  <c r="W6" i="2" s="1"/>
  <c r="X15" i="2"/>
  <c r="V16" i="2"/>
  <c r="W16" i="2" s="1"/>
  <c r="V17" i="2"/>
  <c r="W17" i="2" s="1"/>
  <c r="V19" i="2"/>
  <c r="W19" i="2" s="1"/>
  <c r="V20" i="2"/>
  <c r="W20" i="2" s="1"/>
  <c r="V21" i="2"/>
  <c r="W21" i="2" s="1"/>
  <c r="V22" i="2"/>
  <c r="W22" i="2" s="1"/>
  <c r="O16" i="2"/>
  <c r="P16" i="2"/>
  <c r="O17" i="2"/>
  <c r="P17" i="2"/>
  <c r="O19" i="2"/>
  <c r="P19" i="2"/>
  <c r="O20" i="2"/>
  <c r="P20" i="2"/>
  <c r="O21" i="2"/>
  <c r="P21" i="2"/>
  <c r="O22" i="2"/>
  <c r="P22" i="2"/>
  <c r="Q16" i="2"/>
  <c r="Q17" i="2"/>
  <c r="Q19" i="2"/>
  <c r="Q20" i="2"/>
  <c r="Q21" i="2"/>
  <c r="Q22" i="2"/>
  <c r="R22" i="2"/>
  <c r="Y22" i="2"/>
  <c r="I21" i="2"/>
  <c r="Y16" i="2"/>
  <c r="Y17" i="2"/>
  <c r="Y19" i="2"/>
  <c r="Y20" i="2"/>
  <c r="Y21" i="2"/>
  <c r="R21" i="2"/>
  <c r="R20" i="2"/>
  <c r="R19" i="2"/>
  <c r="R17" i="2"/>
  <c r="R16" i="2"/>
  <c r="D21" i="2"/>
  <c r="C21" i="2"/>
  <c r="X22" i="2" l="1"/>
  <c r="X21" i="2"/>
  <c r="Z21" i="2" s="1"/>
  <c r="X17" i="2"/>
  <c r="X18" i="2"/>
  <c r="Z18" i="2" s="1"/>
  <c r="X16" i="2"/>
  <c r="Z16" i="2" s="1"/>
  <c r="F10" i="2" s="1"/>
  <c r="F21" i="2" s="1"/>
  <c r="J21" i="2" s="1"/>
  <c r="X19" i="2"/>
  <c r="Z19" i="2" s="1"/>
  <c r="Z17" i="2"/>
  <c r="X20" i="2"/>
  <c r="Z20" i="2" s="1"/>
  <c r="Z22" i="2"/>
  <c r="Z15" i="2"/>
</calcChain>
</file>

<file path=xl/sharedStrings.xml><?xml version="1.0" encoding="utf-8"?>
<sst xmlns="http://schemas.openxmlformats.org/spreadsheetml/2006/main" count="113" uniqueCount="84">
  <si>
    <t>PRODUCTO</t>
  </si>
  <si>
    <t>DESCRIPCIÓN</t>
  </si>
  <si>
    <t>RENDIMIENTO</t>
  </si>
  <si>
    <t>PRESENTACIONES</t>
  </si>
  <si>
    <t>CANTIDADES REQUERIDAS</t>
  </si>
  <si>
    <t>PRESENTACIONES DISPONIBLES</t>
  </si>
  <si>
    <t>Seleccione de la lista despegable la presentación a requerir</t>
  </si>
  <si>
    <t>FICHAS TECNICAS</t>
  </si>
  <si>
    <t>unidad</t>
  </si>
  <si>
    <t>Presentación</t>
  </si>
  <si>
    <t>DOSIFICACIONES</t>
  </si>
  <si>
    <t xml:space="preserve">IMPORTANTE </t>
  </si>
  <si>
    <t>DOSIFICACIÓN</t>
  </si>
  <si>
    <t>cm</t>
  </si>
  <si>
    <t>DURAL FAST SET GEL</t>
  </si>
  <si>
    <t>EUCO 455 GEL</t>
  </si>
  <si>
    <t>EUCO DURAL 452 GEL</t>
  </si>
  <si>
    <t>TOXEMENT ANCLAJE</t>
  </si>
  <si>
    <t>DURAL ICC GEL</t>
  </si>
  <si>
    <t>VARILLA</t>
  </si>
  <si>
    <t>EN PULG.</t>
  </si>
  <si>
    <t>3/8"</t>
  </si>
  <si>
    <t>1/2"</t>
  </si>
  <si>
    <t>5/8"</t>
  </si>
  <si>
    <t>3/4"</t>
  </si>
  <si>
    <t>1"</t>
  </si>
  <si>
    <t>Dimensiones del anclaje</t>
  </si>
  <si>
    <t>Digite la altura de la perforación</t>
  </si>
  <si>
    <t>1 1/4</t>
  </si>
  <si>
    <t>Número de Perforaciones</t>
  </si>
  <si>
    <t>DIAMETRO EN CM.</t>
  </si>
  <si>
    <t>RADIO</t>
  </si>
  <si>
    <t>r2</t>
  </si>
  <si>
    <t>PI</t>
  </si>
  <si>
    <t>V1</t>
  </si>
  <si>
    <t>CONSUMO X PERFORACION EN CENTIMETROS CUBICOS (CC)</t>
  </si>
  <si>
    <t>No. PERFORACIONES (Escribir Valor )</t>
  </si>
  <si>
    <t>VOLUMEN TOTAL 
A  LLENAR EN CC</t>
  </si>
  <si>
    <t>1 1/8"</t>
  </si>
  <si>
    <t>1 3/8"</t>
  </si>
  <si>
    <t>http://www.toxement.com.co/media/2850/dural-fast-set-gel.pdf</t>
  </si>
  <si>
    <t>Adhesivo epóxico, de rápido curado y alto módulo</t>
  </si>
  <si>
    <t>Anclaje adhesivo</t>
  </si>
  <si>
    <t>http://www.toxement.com.co/media/3310/toxement-anclaje.pdf</t>
  </si>
  <si>
    <t>Adhesivo epóxico de alto módulo para anclaje</t>
  </si>
  <si>
    <t>Digite el # de anclajes a rellenar</t>
  </si>
  <si>
    <t>DETALLE CONSTRUCTIVO</t>
  </si>
  <si>
    <t>http://www.toxement.com.co/media/3446/groust-y-anclajes-para-obra-civil-equipo-y-maquinaria-_-detalle-anclajes.pdf</t>
  </si>
  <si>
    <t>http://www.toxement.com.co/media/3447/groust-y-anclajes-para-obra-civil-equipo-y-maquinaria-_-anclajes.pdf</t>
  </si>
  <si>
    <t>Seleccione de la lista despegable el producto a utilizar</t>
  </si>
  <si>
    <t xml:space="preserve">Adhesivo epóxico de alto módulo para anclajes </t>
  </si>
  <si>
    <t>http://www.toxement.com.co/media/3911/dural-icc-gel.pdf</t>
  </si>
  <si>
    <t>Adhesivo híbrido para anclaje conforme a ICC-ES AC308 y certificado por NSF/ANSI 61</t>
  </si>
  <si>
    <t>http://www.toxement.com.co/media/2849/euco-455-gel.pdf</t>
  </si>
  <si>
    <t>http://www.toxement.com.co/media/3708/euco-dural-452-gel.pdf</t>
  </si>
  <si>
    <t>kg</t>
  </si>
  <si>
    <t>mL</t>
  </si>
  <si>
    <t>-</t>
  </si>
  <si>
    <t>650 mL/Cartucho
300 mL/Cartucho</t>
  </si>
  <si>
    <t>585 mL/Cartucho</t>
  </si>
  <si>
    <t>Agujero EN PULG.</t>
  </si>
  <si>
    <t>V2 (cm3)</t>
  </si>
  <si>
    <t>DIAMETRO EN (cm)</t>
  </si>
  <si>
    <t>1/4"</t>
  </si>
  <si>
    <t>7/8"</t>
  </si>
  <si>
    <t>mm</t>
  </si>
  <si>
    <t>Diámetro de agujero (cm)</t>
  </si>
  <si>
    <t>* Los rendimientos aquí consignados son consumos teóricos y promediados, sin embargo estos pueden presentar variaciones de acuerdo a la porosidad de la superficie y/o otras condiciones de la aplicación</t>
  </si>
  <si>
    <t>600 mL/Cartucho</t>
  </si>
  <si>
    <t>360 mL/Cartucho</t>
  </si>
  <si>
    <t>Volumen de adhesivo</t>
  </si>
  <si>
    <t>730 mL/kg</t>
  </si>
  <si>
    <t>Profundidad de la Perforación</t>
  </si>
  <si>
    <t>Seleccione de la lista  la varilla a anclar</t>
  </si>
  <si>
    <t xml:space="preserve">Nota: todas las perforaciones se deben llenar de adhesivo hasta 2/3 de su profundidad previo a la instalación del elemento. </t>
  </si>
  <si>
    <t xml:space="preserve">Diámetro Varilla a Anclar </t>
  </si>
  <si>
    <t>Diámetro de la perforación</t>
  </si>
  <si>
    <t>Digite el diámetro de la perforación</t>
  </si>
  <si>
    <t>HOJAS TÉCNICAS</t>
  </si>
  <si>
    <t>ASESORÍA TÉCNICA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</si>
  <si>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</si>
  <si>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>En los siguientes links, encontrará más detalles constructivos para la correcta aplicación de adhesivos para anclajes.</t>
  </si>
  <si>
    <t>VOLUMEN TOTAL DE ADHESIVO (mL)</t>
  </si>
  <si>
    <t>VERSIÓN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</si>
</sst>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.00000_-;\-* #,##0.00000_-;_-* &quot;-&quot;??_-;_-@_-"/>
    <numFmt numFmtId="166" formatCode="0.0\ &quot;mm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entury Gothic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b/>
      <sz val="12"/>
      <color theme="1"/>
      <name val="Century Gothic"/>
      <family val="2"/>
    </font>
    <font>
      <b/>
      <sz val="10"/>
      <name val="Calibri"/>
      <family val="2"/>
    </font>
    <font>
      <sz val="10"/>
      <color rgb="FFFF0000"/>
      <name val="Century Gothic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187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/>
    </xf>
    <xf numFmtId="0" fontId="2" fillId="0" borderId="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2" fillId="4" borderId="8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Fill="1" applyProtection="1"/>
    <xf numFmtId="0" fontId="1" fillId="0" borderId="5" xfId="0" applyFont="1" applyBorder="1" applyProtection="1"/>
    <xf numFmtId="0" fontId="10" fillId="2" borderId="15" xfId="1" applyFill="1" applyBorder="1" applyAlignment="1" applyProtection="1">
      <alignment vertical="top" wrapText="1"/>
    </xf>
    <xf numFmtId="0" fontId="11" fillId="2" borderId="13" xfId="0" applyFont="1" applyFill="1" applyBorder="1" applyAlignment="1" applyProtection="1">
      <alignment vertical="center"/>
    </xf>
    <xf numFmtId="0" fontId="11" fillId="2" borderId="14" xfId="0" applyFont="1" applyFill="1" applyBorder="1" applyAlignment="1" applyProtection="1">
      <alignment vertical="center"/>
    </xf>
    <xf numFmtId="0" fontId="11" fillId="2" borderId="11" xfId="0" applyFont="1" applyFill="1" applyBorder="1" applyAlignment="1" applyProtection="1">
      <alignment vertical="center"/>
    </xf>
    <xf numFmtId="2" fontId="1" fillId="2" borderId="2" xfId="0" applyNumberFormat="1" applyFont="1" applyFill="1" applyBorder="1" applyProtection="1"/>
    <xf numFmtId="0" fontId="1" fillId="2" borderId="16" xfId="0" applyFont="1" applyFill="1" applyBorder="1" applyProtection="1"/>
    <xf numFmtId="0" fontId="4" fillId="0" borderId="15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0" xfId="0" applyNumberFormat="1" applyFont="1" applyBorder="1" applyProtection="1"/>
    <xf numFmtId="0" fontId="1" fillId="0" borderId="15" xfId="0" applyFont="1" applyBorder="1" applyProtection="1"/>
    <xf numFmtId="0" fontId="1" fillId="0" borderId="4" xfId="0" applyFont="1" applyBorder="1" applyProtection="1"/>
    <xf numFmtId="2" fontId="1" fillId="0" borderId="5" xfId="0" applyNumberFormat="1" applyFont="1" applyBorder="1" applyProtection="1"/>
    <xf numFmtId="0" fontId="1" fillId="0" borderId="12" xfId="0" applyFont="1" applyBorder="1" applyProtection="1"/>
    <xf numFmtId="0" fontId="1" fillId="0" borderId="0" xfId="0" applyFont="1" applyBorder="1" applyAlignment="1" applyProtection="1"/>
    <xf numFmtId="0" fontId="1" fillId="0" borderId="3" xfId="0" applyFont="1" applyBorder="1" applyAlignment="1" applyProtection="1"/>
    <xf numFmtId="0" fontId="1" fillId="0" borderId="15" xfId="0" applyFont="1" applyBorder="1" applyAlignment="1" applyProtection="1"/>
    <xf numFmtId="0" fontId="1" fillId="0" borderId="4" xfId="0" applyFont="1" applyBorder="1" applyAlignment="1" applyProtection="1"/>
    <xf numFmtId="0" fontId="1" fillId="0" borderId="5" xfId="0" applyFont="1" applyBorder="1" applyAlignment="1" applyProtection="1"/>
    <xf numFmtId="0" fontId="1" fillId="0" borderId="12" xfId="0" applyFont="1" applyBorder="1" applyAlignment="1" applyProtection="1"/>
    <xf numFmtId="0" fontId="5" fillId="5" borderId="18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</xf>
    <xf numFmtId="49" fontId="13" fillId="3" borderId="22" xfId="0" applyNumberFormat="1" applyFont="1" applyFill="1" applyBorder="1" applyAlignment="1" applyProtection="1">
      <alignment horizontal="center" vertical="center"/>
    </xf>
    <xf numFmtId="2" fontId="15" fillId="3" borderId="22" xfId="0" applyNumberFormat="1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</xf>
    <xf numFmtId="0" fontId="15" fillId="3" borderId="28" xfId="0" applyFont="1" applyFill="1" applyBorder="1" applyAlignment="1" applyProtection="1">
      <alignment horizontal="center" vertical="center"/>
    </xf>
    <xf numFmtId="43" fontId="15" fillId="3" borderId="28" xfId="2" applyFont="1" applyFill="1" applyBorder="1" applyAlignment="1" applyProtection="1">
      <alignment horizontal="center" vertical="center"/>
    </xf>
    <xf numFmtId="43" fontId="15" fillId="3" borderId="8" xfId="2" applyFont="1" applyFill="1" applyBorder="1" applyAlignment="1" applyProtection="1">
      <alignment horizontal="center" vertical="center"/>
    </xf>
    <xf numFmtId="43" fontId="15" fillId="3" borderId="28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5" fillId="5" borderId="30" xfId="0" applyFont="1" applyFill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wrapText="1"/>
    </xf>
    <xf numFmtId="0" fontId="19" fillId="0" borderId="0" xfId="0" applyFont="1" applyBorder="1" applyProtection="1"/>
    <xf numFmtId="0" fontId="8" fillId="0" borderId="0" xfId="0" applyFont="1" applyBorder="1" applyAlignment="1" applyProtection="1"/>
    <xf numFmtId="0" fontId="1" fillId="0" borderId="15" xfId="0" applyFont="1" applyBorder="1" applyAlignment="1" applyProtection="1">
      <alignment vertical="top" wrapText="1"/>
    </xf>
    <xf numFmtId="0" fontId="13" fillId="3" borderId="7" xfId="0" applyFont="1" applyFill="1" applyBorder="1" applyAlignment="1" applyProtection="1">
      <alignment horizontal="center" vertical="center" wrapText="1"/>
    </xf>
    <xf numFmtId="2" fontId="13" fillId="3" borderId="7" xfId="0" applyNumberFormat="1" applyFont="1" applyFill="1" applyBorder="1" applyAlignment="1" applyProtection="1">
      <alignment horizontal="center" vertical="center" wrapText="1"/>
    </xf>
    <xf numFmtId="43" fontId="13" fillId="3" borderId="7" xfId="2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0" fontId="13" fillId="3" borderId="24" xfId="0" applyFont="1" applyFill="1" applyBorder="1" applyAlignment="1" applyProtection="1">
      <alignment horizontal="center" vertical="center" wrapText="1"/>
    </xf>
    <xf numFmtId="2" fontId="13" fillId="3" borderId="24" xfId="0" applyNumberFormat="1" applyFont="1" applyFill="1" applyBorder="1" applyAlignment="1" applyProtection="1">
      <alignment horizontal="center" vertical="center" wrapText="1"/>
    </xf>
    <xf numFmtId="43" fontId="13" fillId="3" borderId="24" xfId="2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</xf>
    <xf numFmtId="0" fontId="21" fillId="0" borderId="8" xfId="0" applyFont="1" applyFill="1" applyBorder="1" applyAlignment="1" applyProtection="1">
      <alignment wrapText="1"/>
    </xf>
    <xf numFmtId="0" fontId="20" fillId="3" borderId="8" xfId="0" applyFont="1" applyFill="1" applyBorder="1" applyAlignment="1" applyProtection="1">
      <alignment horizontal="center" vertical="center" wrapText="1"/>
    </xf>
    <xf numFmtId="0" fontId="22" fillId="0" borderId="8" xfId="0" applyFont="1" applyFill="1" applyBorder="1" applyAlignment="1" applyProtection="1">
      <alignment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8" xfId="0" applyNumberFormat="1" applyFont="1" applyFill="1" applyBorder="1" applyAlignment="1" applyProtection="1">
      <alignment vertical="center" wrapText="1"/>
    </xf>
    <xf numFmtId="0" fontId="14" fillId="3" borderId="3" xfId="0" applyFont="1" applyFill="1" applyBorder="1" applyAlignment="1" applyProtection="1">
      <alignment horizontal="left" vertical="center"/>
    </xf>
    <xf numFmtId="0" fontId="14" fillId="3" borderId="15" xfId="0" applyFont="1" applyFill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 wrapText="1"/>
    </xf>
    <xf numFmtId="0" fontId="15" fillId="6" borderId="28" xfId="0" applyFont="1" applyFill="1" applyBorder="1" applyAlignment="1" applyProtection="1">
      <alignment horizontal="center" vertical="center"/>
    </xf>
    <xf numFmtId="0" fontId="10" fillId="0" borderId="15" xfId="1" applyBorder="1" applyAlignment="1" applyProtection="1">
      <alignment vertical="top"/>
    </xf>
    <xf numFmtId="0" fontId="7" fillId="7" borderId="6" xfId="0" applyFont="1" applyFill="1" applyBorder="1" applyAlignment="1" applyProtection="1">
      <alignment horizontal="left" vertical="center" wrapText="1"/>
      <protection locked="0"/>
    </xf>
    <xf numFmtId="165" fontId="15" fillId="3" borderId="22" xfId="2" applyNumberFormat="1" applyFont="1" applyFill="1" applyBorder="1" applyAlignment="1" applyProtection="1">
      <alignment horizontal="center" vertical="center"/>
    </xf>
    <xf numFmtId="164" fontId="15" fillId="3" borderId="32" xfId="0" applyNumberFormat="1" applyFont="1" applyFill="1" applyBorder="1" applyAlignment="1" applyProtection="1">
      <alignment horizontal="center" vertical="center"/>
    </xf>
    <xf numFmtId="164" fontId="15" fillId="3" borderId="33" xfId="0" applyNumberFormat="1" applyFont="1" applyFill="1" applyBorder="1" applyAlignment="1" applyProtection="1">
      <alignment horizontal="center" vertical="center"/>
    </xf>
    <xf numFmtId="0" fontId="15" fillId="3" borderId="29" xfId="0" applyFont="1" applyFill="1" applyBorder="1" applyAlignment="1" applyProtection="1">
      <alignment horizontal="center" vertical="center"/>
    </xf>
    <xf numFmtId="164" fontId="15" fillId="3" borderId="34" xfId="0" applyNumberFormat="1" applyFont="1" applyFill="1" applyBorder="1" applyAlignment="1" applyProtection="1">
      <alignment horizontal="center" vertical="center"/>
    </xf>
    <xf numFmtId="0" fontId="15" fillId="3" borderId="35" xfId="0" applyFont="1" applyFill="1" applyBorder="1" applyAlignment="1" applyProtection="1">
      <alignment horizontal="center" vertical="center"/>
    </xf>
    <xf numFmtId="164" fontId="15" fillId="3" borderId="36" xfId="0" applyNumberFormat="1" applyFont="1" applyFill="1" applyBorder="1" applyAlignment="1" applyProtection="1">
      <alignment horizontal="center" vertical="center"/>
    </xf>
    <xf numFmtId="0" fontId="15" fillId="3" borderId="37" xfId="0" applyFont="1" applyFill="1" applyBorder="1" applyAlignment="1" applyProtection="1">
      <alignment horizontal="center" vertical="center"/>
    </xf>
    <xf numFmtId="43" fontId="15" fillId="3" borderId="38" xfId="2" applyFont="1" applyFill="1" applyBorder="1" applyAlignment="1" applyProtection="1">
      <alignment horizontal="center" vertical="center"/>
    </xf>
    <xf numFmtId="164" fontId="15" fillId="3" borderId="39" xfId="0" applyNumberFormat="1" applyFont="1" applyFill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center" vertical="center" wrapText="1"/>
    </xf>
    <xf numFmtId="0" fontId="10" fillId="0" borderId="8" xfId="1" applyNumberForma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wrapText="1"/>
    </xf>
    <xf numFmtId="0" fontId="1" fillId="0" borderId="1" xfId="0" applyFont="1" applyBorder="1" applyAlignment="1" applyProtection="1"/>
    <xf numFmtId="0" fontId="1" fillId="0" borderId="2" xfId="0" applyFont="1" applyBorder="1" applyAlignment="1" applyProtection="1"/>
    <xf numFmtId="0" fontId="1" fillId="0" borderId="2" xfId="0" applyFont="1" applyBorder="1" applyProtection="1"/>
    <xf numFmtId="0" fontId="1" fillId="0" borderId="16" xfId="0" applyFont="1" applyBorder="1" applyAlignment="1" applyProtection="1"/>
    <xf numFmtId="0" fontId="14" fillId="3" borderId="0" xfId="0" applyFont="1" applyFill="1" applyBorder="1" applyAlignment="1" applyProtection="1">
      <alignment horizontal="left" vertical="center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left" vertical="center"/>
    </xf>
    <xf numFmtId="0" fontId="8" fillId="7" borderId="10" xfId="0" applyFont="1" applyFill="1" applyBorder="1" applyAlignment="1" applyProtection="1">
      <alignment horizontal="center" vertical="center"/>
      <protection locked="0"/>
    </xf>
    <xf numFmtId="166" fontId="8" fillId="0" borderId="40" xfId="0" applyNumberFormat="1" applyFont="1" applyBorder="1" applyAlignment="1" applyProtection="1">
      <alignment horizontal="left" vertical="center"/>
    </xf>
    <xf numFmtId="0" fontId="8" fillId="7" borderId="9" xfId="0" applyFont="1" applyFill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left" vertical="center"/>
    </xf>
    <xf numFmtId="0" fontId="8" fillId="0" borderId="27" xfId="0" applyFont="1" applyBorder="1" applyAlignment="1" applyProtection="1">
      <alignment horizontal="center"/>
    </xf>
    <xf numFmtId="0" fontId="8" fillId="0" borderId="41" xfId="0" applyFont="1" applyBorder="1" applyAlignment="1" applyProtection="1"/>
    <xf numFmtId="1" fontId="24" fillId="2" borderId="6" xfId="0" applyNumberFormat="1" applyFont="1" applyFill="1" applyBorder="1" applyAlignment="1" applyProtection="1">
      <alignment horizontal="center" vertical="center"/>
    </xf>
    <xf numFmtId="0" fontId="24" fillId="7" borderId="6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wrapText="1"/>
    </xf>
    <xf numFmtId="0" fontId="19" fillId="0" borderId="15" xfId="0" applyFont="1" applyBorder="1" applyAlignment="1" applyProtection="1">
      <alignment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17" fillId="9" borderId="1" xfId="0" applyFont="1" applyFill="1" applyBorder="1" applyAlignment="1" applyProtection="1">
      <alignment horizontal="center" vertical="center" wrapText="1"/>
    </xf>
    <xf numFmtId="0" fontId="17" fillId="9" borderId="16" xfId="0" applyFont="1" applyFill="1" applyBorder="1" applyAlignment="1" applyProtection="1">
      <alignment horizontal="center" vertical="center" wrapText="1"/>
    </xf>
    <xf numFmtId="0" fontId="17" fillId="9" borderId="4" xfId="0" applyFont="1" applyFill="1" applyBorder="1" applyAlignment="1" applyProtection="1">
      <alignment horizontal="center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15" xfId="0" applyFont="1" applyBorder="1" applyAlignment="1" applyProtection="1">
      <alignment horizontal="left" vertical="top" wrapText="1"/>
    </xf>
    <xf numFmtId="0" fontId="10" fillId="0" borderId="0" xfId="1" applyBorder="1" applyAlignment="1" applyProtection="1">
      <alignment horizontal="left" vertical="top" wrapText="1"/>
      <protection locked="0" hidden="1"/>
    </xf>
    <xf numFmtId="0" fontId="10" fillId="0" borderId="15" xfId="1" applyBorder="1" applyAlignment="1" applyProtection="1">
      <alignment horizontal="left" vertical="top" wrapText="1"/>
      <protection locked="0" hidden="1"/>
    </xf>
    <xf numFmtId="0" fontId="10" fillId="0" borderId="5" xfId="1" applyBorder="1" applyAlignment="1" applyProtection="1">
      <alignment horizontal="left" vertical="top" wrapText="1"/>
      <protection locked="0" hidden="1"/>
    </xf>
    <xf numFmtId="0" fontId="10" fillId="0" borderId="12" xfId="1" applyBorder="1" applyAlignment="1" applyProtection="1">
      <alignment horizontal="left" vertical="top" wrapText="1"/>
      <protection locked="0" hidden="1"/>
    </xf>
    <xf numFmtId="0" fontId="25" fillId="8" borderId="13" xfId="0" applyFont="1" applyFill="1" applyBorder="1" applyAlignment="1" applyProtection="1">
      <alignment horizontal="center" vertical="center"/>
    </xf>
    <xf numFmtId="0" fontId="25" fillId="8" borderId="14" xfId="0" applyFont="1" applyFill="1" applyBorder="1" applyAlignment="1" applyProtection="1">
      <alignment horizontal="center" vertical="center"/>
    </xf>
    <xf numFmtId="0" fontId="25" fillId="8" borderId="11" xfId="0" applyFont="1" applyFill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wrapText="1"/>
    </xf>
    <xf numFmtId="0" fontId="8" fillId="0" borderId="15" xfId="0" applyFont="1" applyBorder="1" applyAlignment="1" applyProtection="1">
      <alignment horizontal="left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8" fillId="3" borderId="13" xfId="0" applyFont="1" applyFill="1" applyBorder="1" applyAlignment="1" applyProtection="1">
      <alignment horizontal="left" vertical="center"/>
    </xf>
    <xf numFmtId="0" fontId="18" fillId="3" borderId="11" xfId="0" applyFont="1" applyFill="1" applyBorder="1" applyAlignment="1" applyProtection="1">
      <alignment horizontal="left" vertical="center"/>
    </xf>
    <xf numFmtId="0" fontId="18" fillId="3" borderId="13" xfId="0" applyFont="1" applyFill="1" applyBorder="1" applyAlignment="1" applyProtection="1">
      <alignment horizontal="left" vertical="center" wrapText="1"/>
    </xf>
    <xf numFmtId="0" fontId="18" fillId="3" borderId="11" xfId="0" applyFont="1" applyFill="1" applyBorder="1" applyAlignment="1" applyProtection="1">
      <alignment horizontal="left" vertical="center" wrapText="1"/>
    </xf>
    <xf numFmtId="0" fontId="18" fillId="3" borderId="14" xfId="0" applyFont="1" applyFill="1" applyBorder="1" applyAlignment="1" applyProtection="1">
      <alignment horizontal="left" vertical="center" wrapText="1"/>
    </xf>
    <xf numFmtId="0" fontId="17" fillId="9" borderId="6" xfId="0" applyFont="1" applyFill="1" applyBorder="1" applyAlignment="1" applyProtection="1">
      <alignment horizontal="center" vertical="center"/>
    </xf>
    <xf numFmtId="0" fontId="17" fillId="9" borderId="6" xfId="0" applyFont="1" applyFill="1" applyBorder="1" applyAlignment="1" applyProtection="1">
      <alignment horizontal="center" vertical="center" wrapText="1"/>
    </xf>
    <xf numFmtId="2" fontId="17" fillId="9" borderId="6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16" xfId="0" applyFont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15" xfId="0" applyFont="1" applyFill="1" applyBorder="1" applyAlignment="1" applyProtection="1">
      <alignment horizontal="left" vertical="center" wrapText="1"/>
    </xf>
    <xf numFmtId="0" fontId="10" fillId="2" borderId="3" xfId="1" applyFill="1" applyBorder="1" applyAlignment="1" applyProtection="1">
      <alignment horizontal="left" vertical="center" wrapText="1"/>
      <protection locked="0" hidden="1"/>
    </xf>
    <xf numFmtId="0" fontId="10" fillId="2" borderId="0" xfId="1" applyFill="1" applyBorder="1" applyAlignment="1" applyProtection="1">
      <alignment horizontal="left" vertical="center" wrapText="1"/>
      <protection locked="0" hidden="1"/>
    </xf>
    <xf numFmtId="0" fontId="10" fillId="2" borderId="15" xfId="1" applyFill="1" applyBorder="1" applyAlignment="1" applyProtection="1">
      <alignment horizontal="left" vertical="center" wrapText="1"/>
      <protection locked="0" hidden="1"/>
    </xf>
    <xf numFmtId="0" fontId="24" fillId="2" borderId="13" xfId="0" applyFont="1" applyFill="1" applyBorder="1" applyAlignment="1" applyProtection="1">
      <alignment horizontal="left" vertical="center" wrapText="1"/>
    </xf>
    <xf numFmtId="0" fontId="24" fillId="2" borderId="11" xfId="0" applyFont="1" applyFill="1" applyBorder="1" applyAlignment="1" applyProtection="1">
      <alignment horizontal="left" vertical="center" wrapText="1"/>
    </xf>
    <xf numFmtId="0" fontId="18" fillId="3" borderId="13" xfId="0" applyFont="1" applyFill="1" applyBorder="1" applyAlignment="1" applyProtection="1">
      <alignment horizontal="center" vertical="center" wrapText="1"/>
    </xf>
    <xf numFmtId="0" fontId="18" fillId="3" borderId="11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 wrapText="1"/>
    </xf>
    <xf numFmtId="0" fontId="20" fillId="3" borderId="19" xfId="0" applyFont="1" applyFill="1" applyBorder="1" applyAlignment="1" applyProtection="1">
      <alignment horizontal="center" vertical="center" wrapText="1"/>
    </xf>
    <xf numFmtId="0" fontId="20" fillId="3" borderId="20" xfId="0" applyFont="1" applyFill="1" applyBorder="1" applyAlignment="1" applyProtection="1">
      <alignment horizontal="center" vertical="center" wrapText="1"/>
    </xf>
    <xf numFmtId="0" fontId="20" fillId="3" borderId="31" xfId="0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 wrapText="1"/>
    </xf>
    <xf numFmtId="0" fontId="20" fillId="3" borderId="10" xfId="0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97898</xdr:colOff>
      <xdr:row>3</xdr:row>
      <xdr:rowOff>15844</xdr:rowOff>
    </xdr:from>
    <xdr:to>
      <xdr:col>2</xdr:col>
      <xdr:colOff>1904999</xdr:colOff>
      <xdr:row>13</xdr:row>
      <xdr:rowOff>107160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6" y="2218500"/>
          <a:ext cx="3950226" cy="3401254"/>
        </a:xfrm>
        <a:prstGeom prst="rect">
          <a:avLst/>
        </a:prstGeom>
      </xdr:spPr>
    </xdr:pic>
    <xdr:clientData/>
  </xdr:twoCellAnchor>
  <xdr:twoCellAnchor editAs="oneCell">
    <xdr:from>
      <xdr:col>1</xdr:col>
      <xdr:colOff>35319</xdr:colOff>
      <xdr:row>0</xdr:row>
      <xdr:rowOff>25311</xdr:rowOff>
    </xdr:from>
    <xdr:to>
      <xdr:col>9</xdr:col>
      <xdr:colOff>1499487</xdr:colOff>
      <xdr:row>2</xdr:row>
      <xdr:rowOff>291353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54" y="25311"/>
          <a:ext cx="11271417" cy="2103807"/>
        </a:xfrm>
        <a:prstGeom prst="rect">
          <a:avLst/>
        </a:prstGeom>
      </xdr:spPr>
    </xdr:pic>
    <xdr:clientData/>
  </xdr:twoCellAnchor>
  <xdr:twoCellAnchor editAs="oneCell">
    <xdr:from>
      <xdr:col>1</xdr:col>
      <xdr:colOff>71534</xdr:colOff>
      <xdr:row>30</xdr:row>
      <xdr:rowOff>28924</xdr:rowOff>
    </xdr:from>
    <xdr:to>
      <xdr:col>9</xdr:col>
      <xdr:colOff>1536278</xdr:colOff>
      <xdr:row>36</xdr:row>
      <xdr:rowOff>583406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972" y="10792174"/>
          <a:ext cx="11275494" cy="2078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oxement.com.co/media/3708/euco-dural-452-gel.pdf" TargetMode="External"/><Relationship Id="rId2" Type="http://schemas.openxmlformats.org/officeDocument/2006/relationships/hyperlink" Target="http://www.toxement.com.co/media/3447/groust-y-anclajes-para-obra-civil-equipo-y-maquinaria-_-anclajes.pdf" TargetMode="External"/><Relationship Id="rId1" Type="http://schemas.openxmlformats.org/officeDocument/2006/relationships/hyperlink" Target="http://www.toxement.com.co/media/3446/groust-y-anclajes-para-obra-civil-equipo-y-maquinaria-_-detalle-anclajes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"/>
  <sheetViews>
    <sheetView showGridLines="0" showRowColHeaders="0" tabSelected="1" zoomScale="80" zoomScaleNormal="80" zoomScalePageLayoutView="66" workbookViewId="0">
      <selection activeCell="H21" sqref="H21"/>
    </sheetView>
  </sheetViews>
  <sheetFormatPr baseColWidth="10" defaultColWidth="0" defaultRowHeight="14" zeroHeight="1" x14ac:dyDescent="0.3"/>
  <cols>
    <col min="1" max="1" width="1" style="6" customWidth="1"/>
    <col min="2" max="2" width="32.1796875" style="6" customWidth="1"/>
    <col min="3" max="3" width="29.453125" style="6" customWidth="1"/>
    <col min="4" max="4" width="3.453125" style="6" customWidth="1"/>
    <col min="5" max="5" width="29.453125" style="6" bestFit="1" customWidth="1"/>
    <col min="6" max="6" width="14" style="6" customWidth="1"/>
    <col min="7" max="7" width="11.81640625" style="6" customWidth="1"/>
    <col min="8" max="8" width="12" style="6" customWidth="1"/>
    <col min="9" max="9" width="15" style="15" customWidth="1"/>
    <col min="10" max="10" width="23.453125" style="6" customWidth="1"/>
    <col min="11" max="11" width="3.453125" style="6" customWidth="1"/>
    <col min="12" max="12" width="21.453125" style="4" hidden="1" customWidth="1"/>
    <col min="13" max="13" width="7.54296875" style="18" hidden="1" customWidth="1"/>
    <col min="14" max="14" width="11.453125" style="18" hidden="1" customWidth="1"/>
    <col min="15" max="15" width="13.81640625" style="18" hidden="1" customWidth="1"/>
    <col min="16" max="16" width="21" style="18" hidden="1" customWidth="1"/>
    <col min="17" max="17" width="35.7265625" style="5" hidden="1" customWidth="1"/>
    <col min="18" max="18" width="27.54296875" style="5" hidden="1" customWidth="1"/>
    <col min="19" max="19" width="14.1796875" style="20" hidden="1" customWidth="1"/>
    <col min="20" max="20" width="10.453125" style="22" hidden="1" customWidth="1"/>
    <col min="21" max="21" width="13.453125" style="22" hidden="1" customWidth="1"/>
    <col min="22" max="22" width="14.1796875" style="22" hidden="1" customWidth="1"/>
    <col min="23" max="23" width="16.453125" style="22" hidden="1" customWidth="1"/>
    <col min="24" max="24" width="15.453125" style="20" hidden="1" customWidth="1"/>
    <col min="25" max="25" width="14.453125" style="21" hidden="1" customWidth="1"/>
    <col min="26" max="26" width="20" style="21" hidden="1" customWidth="1"/>
    <col min="27" max="27" width="11.453125" style="20" hidden="1" customWidth="1"/>
    <col min="28" max="16384" width="11.453125" style="6" hidden="1"/>
  </cols>
  <sheetData>
    <row r="1" spans="1:27" ht="16.399999999999999" customHeight="1" x14ac:dyDescent="0.3">
      <c r="A1" s="1"/>
      <c r="B1" s="1"/>
      <c r="C1" s="2"/>
      <c r="D1" s="2"/>
      <c r="E1" s="2"/>
      <c r="F1" s="2"/>
      <c r="G1" s="2"/>
      <c r="H1" s="2"/>
      <c r="I1" s="28"/>
      <c r="J1" s="29"/>
      <c r="K1" s="3"/>
    </row>
    <row r="2" spans="1:27" ht="129" customHeight="1" x14ac:dyDescent="0.3">
      <c r="A2" s="7"/>
      <c r="B2" s="126"/>
      <c r="C2" s="127"/>
      <c r="D2" s="8"/>
      <c r="E2" s="8"/>
      <c r="F2" s="8"/>
      <c r="G2" s="8"/>
      <c r="H2" s="8"/>
      <c r="I2" s="9"/>
      <c r="J2" s="30"/>
      <c r="K2" s="8"/>
      <c r="M2" s="11"/>
      <c r="N2" s="11"/>
      <c r="O2" s="11"/>
      <c r="P2" s="11"/>
      <c r="S2" s="10"/>
      <c r="W2" s="21"/>
      <c r="Y2" s="6"/>
      <c r="Z2" s="6"/>
      <c r="AA2" s="6"/>
    </row>
    <row r="3" spans="1:27" ht="29.15" customHeight="1" thickBot="1" x14ac:dyDescent="0.3">
      <c r="A3" s="7"/>
      <c r="B3" s="128"/>
      <c r="C3" s="129"/>
      <c r="D3" s="129"/>
      <c r="E3" s="129"/>
      <c r="F3" s="129"/>
      <c r="G3" s="129"/>
      <c r="H3" s="129"/>
      <c r="I3" s="129"/>
      <c r="J3" s="30"/>
      <c r="K3" s="8"/>
      <c r="L3" s="184" t="s">
        <v>0</v>
      </c>
      <c r="M3" s="186" t="s">
        <v>5</v>
      </c>
      <c r="N3" s="186"/>
      <c r="O3" s="186"/>
      <c r="P3" s="186"/>
      <c r="Q3" s="184" t="s">
        <v>1</v>
      </c>
      <c r="R3" s="184" t="s">
        <v>2</v>
      </c>
      <c r="S3" s="184" t="s">
        <v>7</v>
      </c>
      <c r="T3" s="180" t="s">
        <v>10</v>
      </c>
      <c r="U3" s="181"/>
      <c r="W3" s="53"/>
      <c r="X3" s="6"/>
      <c r="Y3" s="6"/>
      <c r="Z3" s="6"/>
      <c r="AA3" s="6"/>
    </row>
    <row r="4" spans="1:27" ht="21" customHeight="1" thickBot="1" x14ac:dyDescent="0.3">
      <c r="A4" s="7"/>
      <c r="B4" s="109"/>
      <c r="C4" s="110"/>
      <c r="D4" s="111"/>
      <c r="E4" s="111"/>
      <c r="F4" s="111"/>
      <c r="G4" s="111"/>
      <c r="H4" s="110"/>
      <c r="I4" s="110"/>
      <c r="J4" s="112"/>
      <c r="K4" s="8"/>
      <c r="L4" s="185"/>
      <c r="M4" s="81"/>
      <c r="N4" s="81"/>
      <c r="O4" s="81"/>
      <c r="P4" s="81" t="s">
        <v>8</v>
      </c>
      <c r="Q4" s="185"/>
      <c r="R4" s="185"/>
      <c r="S4" s="185"/>
      <c r="T4" s="182"/>
      <c r="U4" s="183"/>
      <c r="W4" s="53"/>
      <c r="X4" s="6"/>
      <c r="Y4" s="6"/>
      <c r="Z4" s="6"/>
      <c r="AA4" s="6"/>
    </row>
    <row r="5" spans="1:27" ht="19.5" customHeight="1" thickBot="1" x14ac:dyDescent="0.35">
      <c r="A5" s="7"/>
      <c r="B5" s="38"/>
      <c r="C5" s="37"/>
      <c r="D5" s="146" t="s">
        <v>26</v>
      </c>
      <c r="E5" s="147"/>
      <c r="F5" s="147"/>
      <c r="G5" s="148"/>
      <c r="H5" s="124"/>
      <c r="I5" s="124"/>
      <c r="J5" s="125"/>
      <c r="K5" s="8"/>
      <c r="L5" s="54"/>
      <c r="M5" s="55"/>
      <c r="N5" s="55"/>
      <c r="O5" s="55"/>
      <c r="P5" s="55"/>
      <c r="Q5" s="17"/>
      <c r="R5" s="17"/>
      <c r="S5" s="56"/>
      <c r="T5" s="56"/>
      <c r="U5" s="56"/>
      <c r="V5" s="62" t="s">
        <v>9</v>
      </c>
      <c r="W5" s="43" t="s">
        <v>12</v>
      </c>
      <c r="X5" s="6"/>
      <c r="Y5" s="6"/>
      <c r="Z5" s="6"/>
      <c r="AA5" s="6"/>
    </row>
    <row r="6" spans="1:27" ht="39" customHeight="1" x14ac:dyDescent="0.25">
      <c r="A6" s="7"/>
      <c r="B6" s="38"/>
      <c r="C6" s="37"/>
      <c r="D6" s="149" t="s">
        <v>75</v>
      </c>
      <c r="E6" s="150"/>
      <c r="F6" s="116" t="s">
        <v>21</v>
      </c>
      <c r="G6" s="117">
        <f>VLOOKUP(F6,M25:N32,2,FALSE)*10</f>
        <v>9.5250000000000004</v>
      </c>
      <c r="H6" s="85" t="s">
        <v>73</v>
      </c>
      <c r="I6" s="113"/>
      <c r="J6" s="86"/>
      <c r="K6" s="8"/>
      <c r="L6" s="19" t="s">
        <v>14</v>
      </c>
      <c r="M6" s="57">
        <v>300</v>
      </c>
      <c r="N6" s="57">
        <v>600</v>
      </c>
      <c r="O6" s="57"/>
      <c r="P6" s="57" t="s">
        <v>56</v>
      </c>
      <c r="Q6" s="19" t="s">
        <v>41</v>
      </c>
      <c r="R6" s="87" t="s">
        <v>58</v>
      </c>
      <c r="S6" s="19" t="s">
        <v>40</v>
      </c>
      <c r="T6" s="19">
        <v>300</v>
      </c>
      <c r="U6" s="64">
        <v>600</v>
      </c>
      <c r="V6" s="63" t="str">
        <f>B21</f>
        <v>EUCO DURAL 452 GEL</v>
      </c>
      <c r="W6" s="79" t="str">
        <f>V6</f>
        <v>EUCO DURAL 452 GEL</v>
      </c>
      <c r="X6" s="6"/>
      <c r="Y6" s="6"/>
      <c r="Z6" s="6"/>
      <c r="AA6" s="6"/>
    </row>
    <row r="7" spans="1:27" ht="43.5" customHeight="1" x14ac:dyDescent="0.25">
      <c r="A7" s="7"/>
      <c r="B7" s="38"/>
      <c r="C7" s="37"/>
      <c r="D7" s="134" t="s">
        <v>76</v>
      </c>
      <c r="E7" s="135"/>
      <c r="F7" s="114">
        <v>12.7</v>
      </c>
      <c r="G7" s="115" t="s">
        <v>65</v>
      </c>
      <c r="H7" s="85" t="s">
        <v>77</v>
      </c>
      <c r="I7" s="113"/>
      <c r="J7" s="86"/>
      <c r="K7" s="8"/>
      <c r="L7" s="19" t="s">
        <v>18</v>
      </c>
      <c r="M7" s="57">
        <v>585</v>
      </c>
      <c r="N7" s="57"/>
      <c r="O7" s="57"/>
      <c r="P7" s="57" t="s">
        <v>56</v>
      </c>
      <c r="Q7" s="19" t="s">
        <v>52</v>
      </c>
      <c r="R7" s="61" t="s">
        <v>59</v>
      </c>
      <c r="S7" s="58" t="s">
        <v>51</v>
      </c>
      <c r="T7" s="58">
        <v>585</v>
      </c>
      <c r="U7" s="64"/>
      <c r="V7" s="63">
        <f>IF(VLOOKUP($B$21,$L$6:$S$10,2,0)&gt;0,VLOOKUP($B$21,$L$6:$S$10,2,0)," ")</f>
        <v>600</v>
      </c>
      <c r="W7" s="78">
        <f>IF(H21=V7,T8,U8)</f>
        <v>730</v>
      </c>
      <c r="X7" s="6"/>
      <c r="Y7" s="6"/>
      <c r="Z7" s="6"/>
      <c r="AA7" s="6"/>
    </row>
    <row r="8" spans="1:27" ht="29.15" customHeight="1" x14ac:dyDescent="0.25">
      <c r="A8" s="3"/>
      <c r="B8" s="38"/>
      <c r="C8" s="37"/>
      <c r="D8" s="134" t="s">
        <v>72</v>
      </c>
      <c r="E8" s="135"/>
      <c r="F8" s="114">
        <v>9</v>
      </c>
      <c r="G8" s="115" t="s">
        <v>13</v>
      </c>
      <c r="H8" s="113" t="s">
        <v>27</v>
      </c>
      <c r="I8" s="113"/>
      <c r="J8" s="86"/>
      <c r="K8" s="8"/>
      <c r="L8" s="19" t="s">
        <v>15</v>
      </c>
      <c r="M8" s="57">
        <v>1</v>
      </c>
      <c r="N8" s="57">
        <v>3</v>
      </c>
      <c r="O8" s="57"/>
      <c r="P8" s="57" t="s">
        <v>55</v>
      </c>
      <c r="Q8" s="19" t="s">
        <v>44</v>
      </c>
      <c r="R8" s="61" t="s">
        <v>71</v>
      </c>
      <c r="S8" s="19" t="s">
        <v>53</v>
      </c>
      <c r="T8" s="19">
        <v>730</v>
      </c>
      <c r="U8" s="19">
        <v>2190</v>
      </c>
      <c r="V8" s="63" t="str">
        <f>IF(VLOOKUP($B$21,$L$6:$S$10,3,0)&gt;0,VLOOKUP($B$21,$L$6:$S$10,3,0)," ")</f>
        <v xml:space="preserve"> </v>
      </c>
      <c r="W8" s="78"/>
      <c r="X8" s="6"/>
      <c r="Y8" s="6"/>
      <c r="Z8" s="6"/>
      <c r="AA8" s="6"/>
    </row>
    <row r="9" spans="1:27" ht="21" customHeight="1" thickBot="1" x14ac:dyDescent="0.3">
      <c r="A9" s="3"/>
      <c r="B9" s="38"/>
      <c r="C9" s="37"/>
      <c r="D9" s="136" t="s">
        <v>29</v>
      </c>
      <c r="E9" s="137"/>
      <c r="F9" s="118">
        <v>11718</v>
      </c>
      <c r="G9" s="119" t="s">
        <v>57</v>
      </c>
      <c r="H9" s="113" t="s">
        <v>45</v>
      </c>
      <c r="I9" s="113"/>
      <c r="J9" s="86"/>
      <c r="K9" s="8"/>
      <c r="L9" s="82" t="s">
        <v>16</v>
      </c>
      <c r="M9" s="83">
        <v>600</v>
      </c>
      <c r="N9" s="83"/>
      <c r="O9" s="83"/>
      <c r="P9" s="83" t="s">
        <v>56</v>
      </c>
      <c r="Q9" s="82" t="s">
        <v>50</v>
      </c>
      <c r="R9" s="101" t="s">
        <v>68</v>
      </c>
      <c r="S9" s="103" t="s">
        <v>54</v>
      </c>
      <c r="T9" s="84">
        <v>600</v>
      </c>
      <c r="U9" s="80"/>
      <c r="V9" s="59"/>
      <c r="W9" s="78"/>
      <c r="X9" s="6"/>
      <c r="Y9" s="6"/>
      <c r="Z9" s="6"/>
      <c r="AA9" s="6"/>
    </row>
    <row r="10" spans="1:27" ht="25" customHeight="1" thickBot="1" x14ac:dyDescent="0.35">
      <c r="A10" s="3"/>
      <c r="B10" s="38"/>
      <c r="C10" s="37"/>
      <c r="D10" s="138" t="s">
        <v>70</v>
      </c>
      <c r="E10" s="139"/>
      <c r="F10" s="120">
        <f>VLOOKUP(F6,$M$15:$Z$22,14,0)</f>
        <v>58448.232675634703</v>
      </c>
      <c r="G10" s="121" t="s">
        <v>56</v>
      </c>
      <c r="J10" s="39"/>
      <c r="K10" s="8"/>
      <c r="L10" s="82" t="s">
        <v>17</v>
      </c>
      <c r="M10" s="83">
        <v>360</v>
      </c>
      <c r="N10" s="83"/>
      <c r="O10" s="83"/>
      <c r="P10" s="83" t="s">
        <v>56</v>
      </c>
      <c r="Q10" s="82" t="s">
        <v>42</v>
      </c>
      <c r="R10" s="101" t="s">
        <v>69</v>
      </c>
      <c r="S10" s="84" t="s">
        <v>43</v>
      </c>
      <c r="T10" s="84">
        <v>360</v>
      </c>
      <c r="U10" s="80"/>
      <c r="V10" s="60"/>
      <c r="W10" s="53"/>
      <c r="X10" s="6"/>
      <c r="Y10" s="6"/>
      <c r="Z10" s="6"/>
      <c r="AA10" s="6"/>
    </row>
    <row r="11" spans="1:27" ht="25" customHeight="1" x14ac:dyDescent="0.25">
      <c r="A11" s="3"/>
      <c r="B11" s="38"/>
      <c r="C11" s="37"/>
      <c r="D11" s="151" t="s">
        <v>74</v>
      </c>
      <c r="E11" s="151"/>
      <c r="F11" s="151"/>
      <c r="G11" s="151"/>
      <c r="H11" s="151"/>
      <c r="I11" s="151"/>
      <c r="J11" s="152"/>
      <c r="K11" s="8"/>
      <c r="L11" s="104"/>
      <c r="M11" s="105"/>
      <c r="N11" s="105"/>
      <c r="O11" s="105"/>
      <c r="P11" s="105"/>
      <c r="Q11" s="104"/>
      <c r="R11" s="106"/>
      <c r="S11" s="107"/>
      <c r="T11" s="107"/>
      <c r="U11" s="108"/>
      <c r="V11" s="60"/>
      <c r="W11" s="53"/>
      <c r="X11" s="6"/>
      <c r="Y11" s="6"/>
      <c r="Z11" s="6"/>
      <c r="AA11" s="6"/>
    </row>
    <row r="12" spans="1:27" ht="20.5" x14ac:dyDescent="0.3">
      <c r="A12" s="3"/>
      <c r="B12" s="38"/>
      <c r="C12" s="37"/>
      <c r="D12" s="151"/>
      <c r="E12" s="151"/>
      <c r="F12" s="151"/>
      <c r="G12" s="151"/>
      <c r="H12" s="151"/>
      <c r="I12" s="151"/>
      <c r="J12" s="152"/>
      <c r="K12" s="8"/>
      <c r="W12" s="21"/>
      <c r="Y12" s="6"/>
      <c r="Z12" s="6"/>
      <c r="AA12" s="6"/>
    </row>
    <row r="13" spans="1:27" ht="21" thickBot="1" x14ac:dyDescent="0.35">
      <c r="A13" s="3"/>
      <c r="B13" s="38"/>
      <c r="C13" s="37"/>
      <c r="D13" s="37"/>
      <c r="E13" s="16"/>
      <c r="F13" s="66"/>
      <c r="G13" s="66"/>
      <c r="H13" s="37"/>
      <c r="I13" s="37"/>
      <c r="J13" s="39"/>
      <c r="K13" s="8"/>
    </row>
    <row r="14" spans="1:27" ht="22" customHeight="1" thickBot="1" x14ac:dyDescent="0.35">
      <c r="A14" s="3"/>
      <c r="B14" s="38"/>
      <c r="C14" s="37"/>
      <c r="D14" s="37"/>
      <c r="E14" s="65" t="s">
        <v>46</v>
      </c>
      <c r="F14" s="16"/>
      <c r="G14" s="16"/>
      <c r="H14" s="16"/>
      <c r="I14" s="32"/>
      <c r="J14" s="33"/>
      <c r="K14" s="8"/>
      <c r="L14" s="68" t="s">
        <v>19</v>
      </c>
      <c r="M14" s="69" t="s">
        <v>20</v>
      </c>
      <c r="N14" s="68" t="s">
        <v>30</v>
      </c>
      <c r="O14" s="70" t="s">
        <v>31</v>
      </c>
      <c r="P14" s="68" t="s">
        <v>32</v>
      </c>
      <c r="Q14" s="68" t="s">
        <v>33</v>
      </c>
      <c r="R14" s="71" t="s">
        <v>61</v>
      </c>
      <c r="S14" s="72" t="s">
        <v>60</v>
      </c>
      <c r="T14" s="73" t="s">
        <v>30</v>
      </c>
      <c r="U14" s="72" t="s">
        <v>31</v>
      </c>
      <c r="V14" s="74" t="s">
        <v>32</v>
      </c>
      <c r="W14" s="75" t="s">
        <v>34</v>
      </c>
      <c r="X14" s="76" t="s">
        <v>35</v>
      </c>
      <c r="Y14" s="77" t="s">
        <v>36</v>
      </c>
      <c r="Z14" s="77" t="s">
        <v>37</v>
      </c>
      <c r="AA14" s="6"/>
    </row>
    <row r="15" spans="1:27" ht="35.25" customHeight="1" thickBot="1" x14ac:dyDescent="0.3">
      <c r="A15" s="3"/>
      <c r="B15" s="38"/>
      <c r="C15" s="37"/>
      <c r="D15" s="37"/>
      <c r="E15" s="140" t="s">
        <v>81</v>
      </c>
      <c r="F15" s="140"/>
      <c r="G15" s="140"/>
      <c r="H15" s="140"/>
      <c r="I15" s="140"/>
      <c r="J15" s="141"/>
      <c r="K15" s="8"/>
      <c r="L15" s="45">
        <v>2</v>
      </c>
      <c r="M15" s="46" t="s">
        <v>63</v>
      </c>
      <c r="N15" s="47">
        <f>2.54/4</f>
        <v>0.63500000000000001</v>
      </c>
      <c r="O15" s="48">
        <f t="shared" ref="O15:O22" si="0">+N15/2</f>
        <v>0.3175</v>
      </c>
      <c r="P15" s="91">
        <f>O15^2</f>
        <v>0.10080625</v>
      </c>
      <c r="Q15" s="48">
        <f>PI()</f>
        <v>3.1415926535897931</v>
      </c>
      <c r="R15" s="92">
        <f>+Q15*P15*$F$8</f>
        <v>2.8502295699234246</v>
      </c>
      <c r="S15" s="94" t="s">
        <v>21</v>
      </c>
      <c r="T15" s="49">
        <f>$F$7/10</f>
        <v>1.27</v>
      </c>
      <c r="U15" s="49">
        <f>+T15/2</f>
        <v>0.63500000000000001</v>
      </c>
      <c r="V15" s="50">
        <f>U15^2</f>
        <v>0.403225</v>
      </c>
      <c r="W15" s="95">
        <f>+Q15*V15*$F$8</f>
        <v>11.400918279693698</v>
      </c>
      <c r="X15" s="93">
        <f>+W15-R15</f>
        <v>8.5506887097702737</v>
      </c>
      <c r="Y15" s="88">
        <f>+$F$9</f>
        <v>11718</v>
      </c>
      <c r="Z15" s="52">
        <f>Y15*X15</f>
        <v>100196.97030108806</v>
      </c>
      <c r="AA15" s="6"/>
    </row>
    <row r="16" spans="1:27" ht="21" thickBot="1" x14ac:dyDescent="0.3">
      <c r="A16" s="3"/>
      <c r="B16" s="38"/>
      <c r="C16" s="37"/>
      <c r="D16" s="37"/>
      <c r="E16" s="142" t="s">
        <v>47</v>
      </c>
      <c r="F16" s="142"/>
      <c r="G16" s="142"/>
      <c r="H16" s="142"/>
      <c r="I16" s="142"/>
      <c r="J16" s="143"/>
      <c r="K16" s="8"/>
      <c r="L16" s="45">
        <v>3</v>
      </c>
      <c r="M16" s="46" t="s">
        <v>21</v>
      </c>
      <c r="N16" s="47">
        <f>2.54*3/8</f>
        <v>0.95250000000000001</v>
      </c>
      <c r="O16" s="48">
        <f t="shared" si="0"/>
        <v>0.47625000000000001</v>
      </c>
      <c r="P16" s="91">
        <f t="shared" ref="P16:P22" si="1">O16^2</f>
        <v>0.2268140625</v>
      </c>
      <c r="Q16" s="48">
        <f>PI()</f>
        <v>3.1415926535897931</v>
      </c>
      <c r="R16" s="92">
        <f t="shared" ref="R16:R22" si="2">+Q16*P16*$F$8</f>
        <v>6.4130165323277053</v>
      </c>
      <c r="S16" s="96" t="s">
        <v>22</v>
      </c>
      <c r="T16" s="49">
        <f t="shared" ref="T16:T22" si="3">$F$7/10</f>
        <v>1.27</v>
      </c>
      <c r="U16" s="49">
        <f t="shared" ref="U16:U22" si="4">+T16/2</f>
        <v>0.63500000000000001</v>
      </c>
      <c r="V16" s="51">
        <f t="shared" ref="V16:V22" si="5">U16^2</f>
        <v>0.403225</v>
      </c>
      <c r="W16" s="97">
        <f t="shared" ref="W16:W22" si="6">+Q16*V16*$F$8</f>
        <v>11.400918279693698</v>
      </c>
      <c r="X16" s="93">
        <f>+W16-R16</f>
        <v>4.987901747365993</v>
      </c>
      <c r="Y16" s="88">
        <f t="shared" ref="Y16:Y22" si="7">+$F$9</f>
        <v>11718</v>
      </c>
      <c r="Z16" s="52">
        <f t="shared" ref="Z16:Z22" si="8">Y16*X16</f>
        <v>58448.232675634703</v>
      </c>
      <c r="AA16" s="6"/>
    </row>
    <row r="17" spans="1:27" ht="15" thickBot="1" x14ac:dyDescent="0.3">
      <c r="A17" s="3"/>
      <c r="B17" s="40"/>
      <c r="C17" s="41"/>
      <c r="D17" s="41"/>
      <c r="E17" s="144" t="s">
        <v>48</v>
      </c>
      <c r="F17" s="144"/>
      <c r="G17" s="144"/>
      <c r="H17" s="144"/>
      <c r="I17" s="144"/>
      <c r="J17" s="145"/>
      <c r="K17" s="39"/>
      <c r="L17" s="45">
        <v>4</v>
      </c>
      <c r="M17" s="46" t="s">
        <v>22</v>
      </c>
      <c r="N17" s="47">
        <f>2.54/2</f>
        <v>1.27</v>
      </c>
      <c r="O17" s="48">
        <f t="shared" si="0"/>
        <v>0.63500000000000001</v>
      </c>
      <c r="P17" s="91">
        <f t="shared" si="1"/>
        <v>0.403225</v>
      </c>
      <c r="Q17" s="48">
        <f>PI()</f>
        <v>3.1415926535897931</v>
      </c>
      <c r="R17" s="92">
        <f t="shared" si="2"/>
        <v>11.400918279693698</v>
      </c>
      <c r="S17" s="96" t="s">
        <v>23</v>
      </c>
      <c r="T17" s="49">
        <f t="shared" si="3"/>
        <v>1.27</v>
      </c>
      <c r="U17" s="49">
        <f t="shared" si="4"/>
        <v>0.63500000000000001</v>
      </c>
      <c r="V17" s="51">
        <f t="shared" si="5"/>
        <v>0.403225</v>
      </c>
      <c r="W17" s="97">
        <f t="shared" si="6"/>
        <v>11.400918279693698</v>
      </c>
      <c r="X17" s="93">
        <f>+W17-R17</f>
        <v>0</v>
      </c>
      <c r="Y17" s="88">
        <f t="shared" si="7"/>
        <v>11718</v>
      </c>
      <c r="Z17" s="52">
        <f t="shared" si="8"/>
        <v>0</v>
      </c>
      <c r="AA17" s="6"/>
    </row>
    <row r="18" spans="1:27" ht="17.25" customHeight="1" thickBot="1" x14ac:dyDescent="0.3">
      <c r="A18" s="3"/>
      <c r="B18" s="161" t="s">
        <v>0</v>
      </c>
      <c r="C18" s="162" t="s">
        <v>1</v>
      </c>
      <c r="D18" s="130" t="s">
        <v>2</v>
      </c>
      <c r="E18" s="131"/>
      <c r="F18" s="162" t="s">
        <v>82</v>
      </c>
      <c r="G18" s="162"/>
      <c r="H18" s="162" t="s">
        <v>3</v>
      </c>
      <c r="I18" s="162"/>
      <c r="J18" s="163" t="s">
        <v>4</v>
      </c>
      <c r="K18" s="67"/>
      <c r="L18" s="45">
        <v>5</v>
      </c>
      <c r="M18" s="46" t="s">
        <v>23</v>
      </c>
      <c r="N18" s="47">
        <f>2.54*5/8</f>
        <v>1.5874999999999999</v>
      </c>
      <c r="O18" s="48">
        <f t="shared" si="0"/>
        <v>0.79374999999999996</v>
      </c>
      <c r="P18" s="91">
        <f t="shared" si="1"/>
        <v>0.63003906249999997</v>
      </c>
      <c r="Q18" s="48">
        <f>PI()</f>
        <v>3.1415926535897931</v>
      </c>
      <c r="R18" s="92">
        <f t="shared" si="2"/>
        <v>17.813934812021404</v>
      </c>
      <c r="S18" s="96" t="s">
        <v>24</v>
      </c>
      <c r="T18" s="49">
        <f t="shared" si="3"/>
        <v>1.27</v>
      </c>
      <c r="U18" s="49">
        <f t="shared" si="4"/>
        <v>0.63500000000000001</v>
      </c>
      <c r="V18" s="51">
        <f t="shared" si="5"/>
        <v>0.403225</v>
      </c>
      <c r="W18" s="97">
        <f t="shared" si="6"/>
        <v>11.400918279693698</v>
      </c>
      <c r="X18" s="93">
        <f t="shared" ref="X18:X22" si="9">+W18-R18</f>
        <v>-6.4130165323277062</v>
      </c>
      <c r="Y18" s="88">
        <f t="shared" si="7"/>
        <v>11718</v>
      </c>
      <c r="Z18" s="52">
        <f t="shared" si="8"/>
        <v>-75147.727725816061</v>
      </c>
      <c r="AA18" s="6"/>
    </row>
    <row r="19" spans="1:27" ht="15" thickBot="1" x14ac:dyDescent="0.3">
      <c r="A19" s="3"/>
      <c r="B19" s="161"/>
      <c r="C19" s="162"/>
      <c r="D19" s="132"/>
      <c r="E19" s="133"/>
      <c r="F19" s="162"/>
      <c r="G19" s="162"/>
      <c r="H19" s="162"/>
      <c r="I19" s="162"/>
      <c r="J19" s="163"/>
      <c r="K19" s="89"/>
      <c r="L19" s="45">
        <v>6</v>
      </c>
      <c r="M19" s="46" t="s">
        <v>24</v>
      </c>
      <c r="N19" s="47">
        <f>2.54*3/4</f>
        <v>1.905</v>
      </c>
      <c r="O19" s="48">
        <f t="shared" si="0"/>
        <v>0.95250000000000001</v>
      </c>
      <c r="P19" s="91">
        <f t="shared" si="1"/>
        <v>0.90725624999999999</v>
      </c>
      <c r="Q19" s="48">
        <f>PI()</f>
        <v>3.1415926535897931</v>
      </c>
      <c r="R19" s="92">
        <f t="shared" si="2"/>
        <v>25.652066129310821</v>
      </c>
      <c r="S19" s="96" t="s">
        <v>25</v>
      </c>
      <c r="T19" s="49">
        <f t="shared" si="3"/>
        <v>1.27</v>
      </c>
      <c r="U19" s="49">
        <f t="shared" si="4"/>
        <v>0.63500000000000001</v>
      </c>
      <c r="V19" s="51">
        <f t="shared" si="5"/>
        <v>0.403225</v>
      </c>
      <c r="W19" s="97">
        <f t="shared" si="6"/>
        <v>11.400918279693698</v>
      </c>
      <c r="X19" s="93">
        <f t="shared" si="9"/>
        <v>-14.251147849617123</v>
      </c>
      <c r="Y19" s="88">
        <f t="shared" si="7"/>
        <v>11718</v>
      </c>
      <c r="Z19" s="52">
        <f t="shared" si="8"/>
        <v>-166994.95050181344</v>
      </c>
      <c r="AA19" s="6"/>
    </row>
    <row r="20" spans="1:27" ht="31" customHeight="1" thickBot="1" x14ac:dyDescent="0.3">
      <c r="A20" s="3"/>
      <c r="B20" s="156" t="s">
        <v>49</v>
      </c>
      <c r="C20" s="157"/>
      <c r="D20" s="178"/>
      <c r="E20" s="179"/>
      <c r="F20" s="158"/>
      <c r="G20" s="159"/>
      <c r="H20" s="158" t="s">
        <v>6</v>
      </c>
      <c r="I20" s="160"/>
      <c r="J20" s="159"/>
      <c r="K20" s="8"/>
      <c r="L20" s="45">
        <v>7</v>
      </c>
      <c r="M20" s="46" t="s">
        <v>64</v>
      </c>
      <c r="N20" s="47">
        <f>2.54*7/8</f>
        <v>2.2225000000000001</v>
      </c>
      <c r="O20" s="48">
        <f t="shared" si="0"/>
        <v>1.1112500000000001</v>
      </c>
      <c r="P20" s="91">
        <f t="shared" si="1"/>
        <v>1.2348765625000002</v>
      </c>
      <c r="Q20" s="48">
        <f>PI()</f>
        <v>3.1415926535897931</v>
      </c>
      <c r="R20" s="92">
        <f t="shared" si="2"/>
        <v>34.915312231561963</v>
      </c>
      <c r="S20" s="96" t="s">
        <v>25</v>
      </c>
      <c r="T20" s="49">
        <f t="shared" si="3"/>
        <v>1.27</v>
      </c>
      <c r="U20" s="49">
        <f t="shared" si="4"/>
        <v>0.63500000000000001</v>
      </c>
      <c r="V20" s="51">
        <f t="shared" si="5"/>
        <v>0.403225</v>
      </c>
      <c r="W20" s="97">
        <f t="shared" si="6"/>
        <v>11.400918279693698</v>
      </c>
      <c r="X20" s="93">
        <f t="shared" si="9"/>
        <v>-23.514393951868264</v>
      </c>
      <c r="Y20" s="88">
        <f t="shared" si="7"/>
        <v>11718</v>
      </c>
      <c r="Z20" s="52">
        <f t="shared" si="8"/>
        <v>-275541.66832799232</v>
      </c>
      <c r="AA20" s="6"/>
    </row>
    <row r="21" spans="1:27" ht="58.5" customHeight="1" thickBot="1" x14ac:dyDescent="0.3">
      <c r="A21" s="3"/>
      <c r="B21" s="90" t="s">
        <v>16</v>
      </c>
      <c r="C21" s="12" t="str">
        <f>VLOOKUP(B21,L6:S10,6,0)</f>
        <v xml:space="preserve">Adhesivo epóxico de alto módulo para anclajes </v>
      </c>
      <c r="D21" s="176" t="str">
        <f>VLOOKUP(B21,L6:S10,7,0)</f>
        <v>600 mL/Cartucho</v>
      </c>
      <c r="E21" s="177"/>
      <c r="F21" s="44">
        <f>F10</f>
        <v>58448.232675634703</v>
      </c>
      <c r="G21" s="13" t="s">
        <v>56</v>
      </c>
      <c r="H21" s="123">
        <v>600</v>
      </c>
      <c r="I21" s="14" t="str">
        <f>VLOOKUP(B21,L6:P10,5,0)</f>
        <v>mL</v>
      </c>
      <c r="J21" s="122">
        <f>IF(B21=L8,ROUNDUP(F21/W7,0),ROUNDUP(F21/H21,0))</f>
        <v>98</v>
      </c>
      <c r="K21" s="8"/>
      <c r="L21" s="45">
        <v>8</v>
      </c>
      <c r="M21" s="46" t="s">
        <v>25</v>
      </c>
      <c r="N21" s="47">
        <v>2.54</v>
      </c>
      <c r="O21" s="48">
        <f t="shared" si="0"/>
        <v>1.27</v>
      </c>
      <c r="P21" s="91">
        <f t="shared" si="1"/>
        <v>1.6129</v>
      </c>
      <c r="Q21" s="48">
        <f>PI()</f>
        <v>3.1415926535897931</v>
      </c>
      <c r="R21" s="92">
        <f t="shared" si="2"/>
        <v>45.603673118774793</v>
      </c>
      <c r="S21" s="96" t="s">
        <v>38</v>
      </c>
      <c r="T21" s="49">
        <f t="shared" si="3"/>
        <v>1.27</v>
      </c>
      <c r="U21" s="49">
        <f t="shared" si="4"/>
        <v>0.63500000000000001</v>
      </c>
      <c r="V21" s="51">
        <f t="shared" si="5"/>
        <v>0.403225</v>
      </c>
      <c r="W21" s="97">
        <f t="shared" si="6"/>
        <v>11.400918279693698</v>
      </c>
      <c r="X21" s="93">
        <f t="shared" si="9"/>
        <v>-34.202754839081095</v>
      </c>
      <c r="Y21" s="88">
        <f t="shared" si="7"/>
        <v>11718</v>
      </c>
      <c r="Z21" s="52">
        <f t="shared" si="8"/>
        <v>-400787.88120435225</v>
      </c>
      <c r="AA21" s="6"/>
    </row>
    <row r="22" spans="1:27" ht="21" thickBot="1" x14ac:dyDescent="0.3">
      <c r="A22" s="3"/>
      <c r="B22" s="38"/>
      <c r="C22" s="37"/>
      <c r="D22" s="37"/>
      <c r="E22" s="37"/>
      <c r="F22" s="16"/>
      <c r="G22" s="16"/>
      <c r="H22" s="16"/>
      <c r="I22" s="37"/>
      <c r="J22" s="39"/>
      <c r="K22" s="8"/>
      <c r="L22" s="45">
        <v>9</v>
      </c>
      <c r="M22" s="46" t="s">
        <v>28</v>
      </c>
      <c r="N22" s="47">
        <f>2.54*5/4</f>
        <v>3.1749999999999998</v>
      </c>
      <c r="O22" s="48">
        <f t="shared" si="0"/>
        <v>1.5874999999999999</v>
      </c>
      <c r="P22" s="91">
        <f t="shared" si="1"/>
        <v>2.5201562499999999</v>
      </c>
      <c r="Q22" s="48">
        <f>PI()</f>
        <v>3.1415926535897931</v>
      </c>
      <c r="R22" s="92">
        <f t="shared" si="2"/>
        <v>71.255739248085618</v>
      </c>
      <c r="S22" s="98" t="s">
        <v>39</v>
      </c>
      <c r="T22" s="49">
        <f t="shared" si="3"/>
        <v>1.27</v>
      </c>
      <c r="U22" s="49">
        <f t="shared" si="4"/>
        <v>0.63500000000000001</v>
      </c>
      <c r="V22" s="99">
        <f t="shared" si="5"/>
        <v>0.403225</v>
      </c>
      <c r="W22" s="100">
        <f t="shared" si="6"/>
        <v>11.400918279693698</v>
      </c>
      <c r="X22" s="93">
        <f t="shared" si="9"/>
        <v>-59.85482096839192</v>
      </c>
      <c r="Y22" s="88">
        <f t="shared" si="7"/>
        <v>11718</v>
      </c>
      <c r="Z22" s="52">
        <f t="shared" si="8"/>
        <v>-701378.79210761655</v>
      </c>
      <c r="AA22" s="6"/>
    </row>
    <row r="23" spans="1:27" ht="5.25" customHeight="1" thickBot="1" x14ac:dyDescent="0.35">
      <c r="A23" s="3"/>
      <c r="B23" s="40"/>
      <c r="C23" s="41"/>
      <c r="D23" s="41"/>
      <c r="E23" s="41"/>
      <c r="F23" s="41"/>
      <c r="G23" s="41"/>
      <c r="H23" s="41"/>
      <c r="I23" s="41"/>
      <c r="J23" s="42"/>
      <c r="L23" s="18"/>
      <c r="N23" s="5"/>
      <c r="O23" s="5"/>
      <c r="P23" s="20"/>
      <c r="Q23" s="22"/>
      <c r="R23" s="22"/>
      <c r="S23" s="22"/>
      <c r="U23" s="20"/>
      <c r="V23" s="21"/>
      <c r="W23" s="21"/>
      <c r="Y23" s="6"/>
      <c r="Z23" s="6"/>
      <c r="AA23" s="6"/>
    </row>
    <row r="24" spans="1:27" ht="26.15" customHeight="1" thickBot="1" x14ac:dyDescent="0.35">
      <c r="A24" s="3"/>
      <c r="B24" s="164" t="s">
        <v>11</v>
      </c>
      <c r="C24" s="165"/>
      <c r="D24" s="165"/>
      <c r="E24" s="165"/>
      <c r="F24" s="165"/>
      <c r="G24" s="165"/>
      <c r="H24" s="165"/>
      <c r="I24" s="165"/>
      <c r="J24" s="166"/>
      <c r="L24" s="68" t="s">
        <v>19</v>
      </c>
      <c r="M24" s="69" t="s">
        <v>20</v>
      </c>
      <c r="N24" s="68" t="s">
        <v>62</v>
      </c>
      <c r="O24" s="102" t="s">
        <v>66</v>
      </c>
    </row>
    <row r="25" spans="1:27" ht="30.65" customHeight="1" thickBot="1" x14ac:dyDescent="0.35">
      <c r="A25" s="3"/>
      <c r="B25" s="167" t="s">
        <v>67</v>
      </c>
      <c r="C25" s="168"/>
      <c r="D25" s="168"/>
      <c r="E25" s="168"/>
      <c r="F25" s="168"/>
      <c r="G25" s="168"/>
      <c r="H25" s="168"/>
      <c r="I25" s="168"/>
      <c r="J25" s="169"/>
      <c r="L25" s="45">
        <v>2</v>
      </c>
      <c r="M25" s="46" t="s">
        <v>63</v>
      </c>
      <c r="N25" s="47">
        <f>2.54/4</f>
        <v>0.63500000000000001</v>
      </c>
    </row>
    <row r="26" spans="1:27" ht="17.149999999999999" customHeight="1" thickBot="1" x14ac:dyDescent="0.35">
      <c r="A26" s="3"/>
      <c r="B26" s="170" t="s">
        <v>78</v>
      </c>
      <c r="C26" s="171"/>
      <c r="D26" s="171"/>
      <c r="E26" s="171"/>
      <c r="F26" s="171"/>
      <c r="G26" s="171"/>
      <c r="H26" s="171"/>
      <c r="I26" s="171"/>
      <c r="J26" s="172"/>
      <c r="L26" s="45">
        <v>3</v>
      </c>
      <c r="M26" s="46" t="s">
        <v>21</v>
      </c>
      <c r="N26" s="47">
        <f>2.54*3/8</f>
        <v>0.95250000000000001</v>
      </c>
    </row>
    <row r="27" spans="1:27" ht="25" customHeight="1" thickBot="1" x14ac:dyDescent="0.35">
      <c r="B27" s="173" t="str">
        <f>HYPERLINK(VLOOKUP(B21,L6:S10,8,0),VLOOKUP(B21,L6:S10,8,0))</f>
        <v>http://www.toxement.com.co/media/3708/euco-dural-452-gel.pdf</v>
      </c>
      <c r="C27" s="174"/>
      <c r="D27" s="174"/>
      <c r="E27" s="174"/>
      <c r="F27" s="174"/>
      <c r="G27" s="174"/>
      <c r="H27" s="174"/>
      <c r="I27" s="174"/>
      <c r="J27" s="175"/>
      <c r="K27" s="24"/>
      <c r="L27" s="45">
        <v>4</v>
      </c>
      <c r="M27" s="46" t="s">
        <v>22</v>
      </c>
      <c r="N27" s="47">
        <f>2.54/2</f>
        <v>1.27</v>
      </c>
    </row>
    <row r="28" spans="1:27" ht="15.65" customHeight="1" thickBot="1" x14ac:dyDescent="0.35">
      <c r="B28" s="170" t="s">
        <v>79</v>
      </c>
      <c r="C28" s="171"/>
      <c r="D28" s="171"/>
      <c r="E28" s="171"/>
      <c r="F28" s="171"/>
      <c r="G28" s="171"/>
      <c r="H28" s="171"/>
      <c r="I28" s="171"/>
      <c r="J28" s="172"/>
      <c r="L28" s="45">
        <v>5</v>
      </c>
      <c r="M28" s="46" t="s">
        <v>23</v>
      </c>
      <c r="N28" s="47">
        <f>2.54*5/8</f>
        <v>1.5874999999999999</v>
      </c>
    </row>
    <row r="29" spans="1:27" ht="44.5" customHeight="1" thickBot="1" x14ac:dyDescent="0.35">
      <c r="B29" s="153" t="s">
        <v>80</v>
      </c>
      <c r="C29" s="154"/>
      <c r="D29" s="154"/>
      <c r="E29" s="154"/>
      <c r="F29" s="154"/>
      <c r="G29" s="154"/>
      <c r="H29" s="154"/>
      <c r="I29" s="154"/>
      <c r="J29" s="155"/>
      <c r="L29" s="45">
        <v>6</v>
      </c>
      <c r="M29" s="46" t="s">
        <v>24</v>
      </c>
      <c r="N29" s="47">
        <f>2.54*3/4</f>
        <v>1.905</v>
      </c>
    </row>
    <row r="30" spans="1:27" ht="28" customHeight="1" thickBot="1" x14ac:dyDescent="0.35">
      <c r="B30" s="25" t="s">
        <v>83</v>
      </c>
      <c r="C30" s="26"/>
      <c r="D30" s="26"/>
      <c r="E30" s="26"/>
      <c r="F30" s="26"/>
      <c r="G30" s="26"/>
      <c r="H30" s="26"/>
      <c r="I30" s="26"/>
      <c r="J30" s="27"/>
      <c r="L30" s="45">
        <v>7</v>
      </c>
      <c r="M30" s="46" t="s">
        <v>64</v>
      </c>
      <c r="N30" s="47">
        <f>2.54*7/8</f>
        <v>2.2225000000000001</v>
      </c>
    </row>
    <row r="31" spans="1:27" ht="14.5" thickBot="1" x14ac:dyDescent="0.35">
      <c r="B31" s="31"/>
      <c r="C31" s="16"/>
      <c r="D31" s="16"/>
      <c r="E31" s="16"/>
      <c r="F31" s="16"/>
      <c r="G31" s="16"/>
      <c r="H31" s="16"/>
      <c r="I31" s="32"/>
      <c r="J31" s="33"/>
      <c r="L31" s="45">
        <v>8</v>
      </c>
      <c r="M31" s="46" t="s">
        <v>25</v>
      </c>
      <c r="N31" s="47">
        <v>2.54</v>
      </c>
    </row>
    <row r="32" spans="1:27" x14ac:dyDescent="0.3">
      <c r="B32" s="31"/>
      <c r="C32" s="16"/>
      <c r="D32" s="16"/>
      <c r="E32" s="16"/>
      <c r="F32" s="16"/>
      <c r="G32" s="16"/>
      <c r="H32" s="16"/>
      <c r="I32" s="32"/>
      <c r="J32" s="33"/>
      <c r="L32" s="45">
        <v>9</v>
      </c>
      <c r="M32" s="46" t="s">
        <v>28</v>
      </c>
      <c r="N32" s="47">
        <f>2.54*5/4</f>
        <v>3.1749999999999998</v>
      </c>
    </row>
    <row r="33" spans="2:10" x14ac:dyDescent="0.3">
      <c r="B33" s="31"/>
      <c r="C33" s="16"/>
      <c r="D33" s="16"/>
      <c r="E33" s="16"/>
      <c r="F33" s="16"/>
      <c r="G33" s="16"/>
      <c r="H33" s="16"/>
      <c r="I33" s="32"/>
      <c r="J33" s="33"/>
    </row>
    <row r="34" spans="2:10" x14ac:dyDescent="0.3">
      <c r="B34" s="31"/>
      <c r="C34" s="16"/>
      <c r="D34" s="16"/>
      <c r="E34" s="16"/>
      <c r="F34" s="16"/>
      <c r="G34" s="16"/>
      <c r="H34" s="16"/>
      <c r="I34" s="32"/>
      <c r="J34" s="33"/>
    </row>
    <row r="35" spans="2:10" ht="36" customHeight="1" x14ac:dyDescent="0.3">
      <c r="B35" s="31"/>
      <c r="C35" s="16"/>
      <c r="D35" s="16"/>
      <c r="E35" s="16"/>
      <c r="F35" s="16"/>
      <c r="G35" s="16"/>
      <c r="H35" s="16"/>
      <c r="I35" s="32"/>
      <c r="J35" s="33"/>
    </row>
    <row r="36" spans="2:10" x14ac:dyDescent="0.3">
      <c r="B36" s="31"/>
      <c r="C36" s="16"/>
      <c r="D36" s="16"/>
      <c r="E36" s="16"/>
      <c r="F36" s="16"/>
      <c r="G36" s="16"/>
      <c r="H36" s="16"/>
      <c r="I36" s="32"/>
      <c r="J36" s="33"/>
    </row>
    <row r="37" spans="2:10" ht="49.5" customHeight="1" thickBot="1" x14ac:dyDescent="0.35">
      <c r="B37" s="34"/>
      <c r="C37" s="23"/>
      <c r="D37" s="23"/>
      <c r="E37" s="23"/>
      <c r="F37" s="23"/>
      <c r="G37" s="23"/>
      <c r="H37" s="23"/>
      <c r="I37" s="35"/>
      <c r="J37" s="36"/>
    </row>
    <row r="38" spans="2:10" x14ac:dyDescent="0.3"/>
    <row r="39" spans="2:10" hidden="1" x14ac:dyDescent="0.3"/>
    <row r="40" spans="2:10" hidden="1" x14ac:dyDescent="0.3"/>
    <row r="41" spans="2:10" ht="34" hidden="1" customHeight="1" x14ac:dyDescent="0.3"/>
    <row r="42" spans="2:10" hidden="1" x14ac:dyDescent="0.3"/>
    <row r="43" spans="2:10" ht="14.5" hidden="1" customHeight="1" x14ac:dyDescent="0.3"/>
    <row r="44" spans="2:10" hidden="1" x14ac:dyDescent="0.3"/>
    <row r="45" spans="2:10" ht="57" hidden="1" customHeight="1" x14ac:dyDescent="0.3"/>
    <row r="46" spans="2:10" hidden="1" x14ac:dyDescent="0.3"/>
    <row r="47" spans="2:10" hidden="1" x14ac:dyDescent="0.3"/>
    <row r="48" spans="2:10" ht="28" hidden="1" customHeight="1" x14ac:dyDescent="0.3"/>
    <row r="49" ht="19" hidden="1" customHeight="1" x14ac:dyDescent="0.3"/>
    <row r="50" hidden="1" x14ac:dyDescent="0.3"/>
    <row r="51" ht="14.5" hidden="1" customHeight="1" x14ac:dyDescent="0.3"/>
    <row r="52" hidden="1" x14ac:dyDescent="0.3"/>
    <row r="53" ht="57" hidden="1" customHeight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t="14.5" hidden="1" customHeight="1" x14ac:dyDescent="0.3"/>
    <row r="60" hidden="1" x14ac:dyDescent="0.3"/>
    <row r="61" ht="57" hidden="1" customHeight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t="57" hidden="1" customHeight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t="57" hidden="1" customHeight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t="57" hidden="1" customHeight="1" x14ac:dyDescent="0.3"/>
    <row r="86" hidden="1" x14ac:dyDescent="0.3"/>
    <row r="87" hidden="1" x14ac:dyDescent="0.3"/>
    <row r="88" hidden="1" x14ac:dyDescent="0.3"/>
    <row r="89" hidden="1" x14ac:dyDescent="0.3"/>
  </sheetData>
  <sheetProtection algorithmName="SHA-512" hashValue="HVu952M8io+PR6aDoxTfyOnu5S5t/K1RfIQvdt1fK0KQQG/E251mXjbuvFcdgzfOEdd8gqyBCe0mrqVYk+dJJA==" saltValue="qWVcXl+SzMSgxyIm8yMywg==" spinCount="100000" sheet="1" objects="1" scenarios="1" selectLockedCells="1"/>
  <mergeCells count="35">
    <mergeCell ref="T3:U4"/>
    <mergeCell ref="L3:L4"/>
    <mergeCell ref="M3:P3"/>
    <mergeCell ref="S3:S4"/>
    <mergeCell ref="R3:R4"/>
    <mergeCell ref="Q3:Q4"/>
    <mergeCell ref="B29:J29"/>
    <mergeCell ref="B20:C20"/>
    <mergeCell ref="F20:G20"/>
    <mergeCell ref="H20:J20"/>
    <mergeCell ref="B18:B19"/>
    <mergeCell ref="C18:C19"/>
    <mergeCell ref="F18:G19"/>
    <mergeCell ref="H18:I19"/>
    <mergeCell ref="J18:J19"/>
    <mergeCell ref="B24:J24"/>
    <mergeCell ref="B25:J25"/>
    <mergeCell ref="B26:J26"/>
    <mergeCell ref="B27:J27"/>
    <mergeCell ref="B28:J28"/>
    <mergeCell ref="D21:E21"/>
    <mergeCell ref="D20:E20"/>
    <mergeCell ref="B2:C2"/>
    <mergeCell ref="B3:I3"/>
    <mergeCell ref="D18:E19"/>
    <mergeCell ref="D8:E8"/>
    <mergeCell ref="D9:E9"/>
    <mergeCell ref="D10:E10"/>
    <mergeCell ref="E15:J15"/>
    <mergeCell ref="E16:J16"/>
    <mergeCell ref="E17:J17"/>
    <mergeCell ref="D5:G5"/>
    <mergeCell ref="D6:E6"/>
    <mergeCell ref="D7:E7"/>
    <mergeCell ref="D11:J12"/>
  </mergeCells>
  <dataValidations count="5">
    <dataValidation type="list" allowBlank="1" showInputMessage="1" showErrorMessage="1" sqref="B21">
      <formula1>$L$6:$L$10</formula1>
    </dataValidation>
    <dataValidation type="list" allowBlank="1" showInputMessage="1" showErrorMessage="1" sqref="F6">
      <formula1>$M$15:$M$22</formula1>
    </dataValidation>
    <dataValidation type="list" allowBlank="1" showInputMessage="1" showErrorMessage="1" sqref="H21">
      <formula1>$V$7:$V$8</formula1>
    </dataValidation>
    <dataValidation type="decimal" allowBlank="1" showInputMessage="1" showErrorMessage="1" error="Se recomienda que el diametro de perforación sea entre 3mm y 8mm mayor que el diametro de la varilla." prompt="Se recomienda que el diametro de perforación sea entre 3mm y 8mm mayor que el diametro de la varilla." sqref="F7">
      <formula1>G6+3</formula1>
      <formula2>G6+8</formula2>
    </dataValidation>
    <dataValidation type="whole" operator="greaterThanOrEqual" allowBlank="1" showInputMessage="1" showErrorMessage="1" sqref="F9">
      <formula1>1</formula1>
    </dataValidation>
  </dataValidations>
  <hyperlinks>
    <hyperlink ref="E16" r:id="rId1"/>
    <hyperlink ref="E17" r:id="rId2"/>
    <hyperlink ref="S9" r:id="rId3"/>
  </hyperlinks>
  <printOptions horizontalCentered="1"/>
  <pageMargins left="0.70866141732283472" right="0.70866141732283472" top="0.74803149606299213" bottom="0.74803149606299213" header="0.31496062992125984" footer="0.31496062992125984"/>
  <pageSetup scale="53"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ANCLAJES</vt:lpstr>
      <vt:lpstr>ANCLAJES!Área_de_impresión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2020-05-27T20:20:33Z</cp:lastPrinted>
  <dcterms:created xsi:type="dcterms:W3CDTF">2020-05-13T22:12:11Z</dcterms:created>
  <dcterms:modified xsi:type="dcterms:W3CDTF">2020-09-16T20:03:38Z</dcterms:modified>
</cp:coreProperties>
</file>