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backup1\Documents\Mercadeo 2\Para enviar a la Web\"/>
    </mc:Choice>
  </mc:AlternateContent>
  <workbookProtection workbookAlgorithmName="SHA-512" workbookHashValue="cBb3E7Pc6uNOBeI362zY+yrm+WWBY1/pfTc8RCvfNuqHbOKfcQ1nusLX1xWS1F4vxT+/Ji+n2Z02khKzna/MZg==" workbookSaltValue="9fYS4DgBARWkDRFzkkdFKg==" workbookSpinCount="100000" lockStructure="1"/>
  <bookViews>
    <workbookView xWindow="20370" yWindow="-120" windowWidth="29040" windowHeight="15840"/>
  </bookViews>
  <sheets>
    <sheet name="REPARACIONES VERTICALES " sheetId="1" r:id="rId1"/>
    <sheet name="GUÍA DE SELECCIÓN" sheetId="2" r:id="rId2"/>
    <sheet name="LISTADO" sheetId="3" state="hidden" r:id="rId3"/>
  </sheets>
  <definedNames>
    <definedName name="_xlnm.Print_Area" localSheetId="1">'GUÍA DE SELECCIÓN'!$A$1:$N$28</definedName>
    <definedName name="_xlnm.Print_Area" localSheetId="0">'REPARACIONES VERTICALES '!$B$1:$J$45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7" i="1" l="1"/>
  <c r="J18" i="1"/>
  <c r="J19" i="1"/>
  <c r="J20" i="1"/>
  <c r="J21" i="1"/>
  <c r="J16" i="1"/>
  <c r="I17" i="1"/>
  <c r="I18" i="1"/>
  <c r="I19" i="1"/>
  <c r="I20" i="1"/>
  <c r="I21" i="1"/>
  <c r="I16" i="1"/>
  <c r="H17" i="1"/>
  <c r="H18" i="1"/>
  <c r="H19" i="1"/>
  <c r="H20" i="1"/>
  <c r="H21" i="1"/>
  <c r="H16" i="1"/>
  <c r="G17" i="1"/>
  <c r="G18" i="1"/>
  <c r="G19" i="1"/>
  <c r="G20" i="1"/>
  <c r="G21" i="1"/>
  <c r="G16" i="1"/>
  <c r="F10" i="1" l="1"/>
  <c r="B1" i="3" l="1"/>
  <c r="A12" i="3" s="1"/>
  <c r="A13" i="3" l="1"/>
  <c r="A11" i="3"/>
  <c r="A7" i="3"/>
  <c r="A8" i="3"/>
  <c r="A10" i="3"/>
  <c r="A9" i="3"/>
  <c r="A5" i="3" l="1"/>
  <c r="A6" i="3"/>
  <c r="B18" i="1" l="1"/>
  <c r="F18" i="1" s="1"/>
  <c r="D16" i="1"/>
  <c r="C18" i="1"/>
  <c r="B21" i="1"/>
  <c r="E21" i="1" s="1"/>
  <c r="F16" i="1"/>
  <c r="B16" i="1"/>
  <c r="E16" i="1" s="1"/>
  <c r="D19" i="1"/>
  <c r="B19" i="1"/>
  <c r="C19" i="1" s="1"/>
  <c r="E18" i="1"/>
  <c r="C16" i="1"/>
  <c r="B17" i="1"/>
  <c r="F17" i="1" s="1"/>
  <c r="B20" i="1"/>
  <c r="E20" i="1" s="1"/>
  <c r="B3" i="3"/>
  <c r="D21" i="1" l="1"/>
  <c r="D17" i="1"/>
  <c r="F19" i="1"/>
  <c r="E17" i="1"/>
  <c r="D20" i="1"/>
  <c r="C21" i="1"/>
  <c r="F21" i="1"/>
  <c r="D18" i="1"/>
  <c r="C20" i="1"/>
  <c r="F20" i="1"/>
  <c r="C17" i="1"/>
  <c r="E19" i="1"/>
</calcChain>
</file>

<file path=xl/sharedStrings.xml><?xml version="1.0" encoding="utf-8"?>
<sst xmlns="http://schemas.openxmlformats.org/spreadsheetml/2006/main" count="107" uniqueCount="69">
  <si>
    <t>PRODUCTO</t>
  </si>
  <si>
    <t>DESCRIPCIÓN</t>
  </si>
  <si>
    <t>RENDIMIENTO</t>
  </si>
  <si>
    <t>PRESENTACIONES</t>
  </si>
  <si>
    <t xml:space="preserve">Dimensiones del Área a Reparar 
</t>
  </si>
  <si>
    <t>Digite el valor de cada dimensión</t>
  </si>
  <si>
    <t>Espesor</t>
  </si>
  <si>
    <t>mm</t>
  </si>
  <si>
    <t>Ancho</t>
  </si>
  <si>
    <t>cm</t>
  </si>
  <si>
    <t>Largo</t>
  </si>
  <si>
    <t>Área a reparar</t>
  </si>
  <si>
    <t>Para conocer que referencia de mortero aplica a la estructura a reparar puede apoyarse en la Guía de Selección de morteros en el siguiente enlace</t>
  </si>
  <si>
    <t>http://www.toxement.com.co/media/4017/gui-a_morteros_reparacio-_horizontal_vertical_sobrecabeza-comprimido-1.pdf</t>
  </si>
  <si>
    <t>RESISTENCIA</t>
  </si>
  <si>
    <t>ESPESORES DE APLICACIÓN</t>
  </si>
  <si>
    <t>TIEMPO PARA DAR AL SERVICIO</t>
  </si>
  <si>
    <t xml:space="preserve">IMPORTANTE </t>
  </si>
  <si>
    <t>HOJAS TECNICAS</t>
  </si>
  <si>
    <r>
      <t>Las hojas técnicas de los productos puede consultarlas en nuestra página web</t>
    </r>
    <r>
      <rPr>
        <sz val="11"/>
        <color theme="8"/>
        <rFont val="Century Gothic"/>
        <family val="2"/>
      </rPr>
      <t xml:space="preserve"> </t>
    </r>
  </si>
  <si>
    <t>http://www.toxement.com.co/zona-t%C3%A9cnica/hojas-t%C3%A9cnicas-y-de-seguridad/</t>
  </si>
  <si>
    <t>ASESORIA TÉCNICA</t>
  </si>
  <si>
    <t>VERSION JUNIO 2020</t>
  </si>
  <si>
    <t>ESPESOR</t>
  </si>
  <si>
    <t>CRITERIO</t>
  </si>
  <si>
    <t>APLICA</t>
  </si>
  <si>
    <t># DE MORTEROS POSIBLES</t>
  </si>
  <si>
    <t>RESISTENCIAS</t>
  </si>
  <si>
    <t>ESPESORES</t>
  </si>
  <si>
    <t>TIEMPO</t>
  </si>
  <si>
    <t>PRESENTACIÓN</t>
  </si>
  <si>
    <t>UNIDAD</t>
  </si>
  <si>
    <t>DOSIFICACIÓN POR mm/metro2</t>
  </si>
  <si>
    <t>kg</t>
  </si>
  <si>
    <t>24 horas</t>
  </si>
  <si>
    <t>HARDTOP No. 1 CALIDO</t>
  </si>
  <si>
    <t xml:space="preserve">Mínimo 1500 psi a 1 día
Mínimo 2500 psi a 3 días
Mínimo 3500 psi a 7 días
Mínimo 5500 psi a 28 días
</t>
  </si>
  <si>
    <t>Entre 1 mm y 5 mm</t>
  </si>
  <si>
    <t xml:space="preserve">1.9 kg/m2 a 2.0 kg/m2 por cada mm de espesor. </t>
  </si>
  <si>
    <t>HARDTOP No. 1 FRIO</t>
  </si>
  <si>
    <t>HARDTOP No. 2  FRIO</t>
  </si>
  <si>
    <t xml:space="preserve">Mínimo 1400 psi a 1 día
Mínimo 3100 psi a 3 días
Mínimo 4000 psi a 7 días
Mínimo 6000 psi a 28 días
</t>
  </si>
  <si>
    <t>Entre 10 mm y 40 mm</t>
  </si>
  <si>
    <t>21.5 kg/m2 a 24 kg/m2 para un espesor de 1 cm.</t>
  </si>
  <si>
    <t>HARDTOP No. 2 CALIDO</t>
  </si>
  <si>
    <t>HARDTOP No. 2 SM CALIDO</t>
  </si>
  <si>
    <t>HARDTOP No. 2 SM FRIO</t>
  </si>
  <si>
    <t>VERTICOAT No. 2</t>
  </si>
  <si>
    <t xml:space="preserve">Mortero acrílico de un componente; recomendado para reparaciones de tipo estructural en superficies horizontales o verticales. </t>
  </si>
  <si>
    <t xml:space="preserve">Mínimo 2400 psi a 1 día
Mínimo 4300 psi a 3 días
Mínimo 5200 psi a 7 días
Mínimo 6500 psi a 28 días
</t>
  </si>
  <si>
    <t xml:space="preserve"> 21.5 kg/m2/cm – 24 kg/m2/cm de espesor</t>
  </si>
  <si>
    <t>De acuerdo al espesor a reparar presentamos las diferentes opciones de mortero que puede utilizar, elija la que más se adecue al tipo de aplicación a realizar.
Su uso depende de la superficie a reparar, resistencia requerida, temperatura de aplicación, tiempo de dar al servicio y espesor de aplicación.</t>
  </si>
  <si>
    <t>VERTICOAT No. 1</t>
  </si>
  <si>
    <t>VERTICOAT No. 2 SM</t>
  </si>
  <si>
    <t xml:space="preserve">Mortero acrílico impermeable monocomponente para reparaciones de bajo espesor en superficies verticales o invertidas </t>
  </si>
  <si>
    <t xml:space="preserve">Mínimo 1500 psi a 1 día
Mínimo 3500 psi a 3 días
Mínimo 4200 psi a 7 días
Mínimo 5200 psi a 28 días
</t>
  </si>
  <si>
    <t>De 1.4 kg/m2 a 1.6 kg/m2 por cada mm de espesor</t>
  </si>
  <si>
    <t xml:space="preserve">Mortero acrílico monocomponente para reparaciones estructurales de alto espesor,  con inhibidor de corrosión </t>
  </si>
  <si>
    <t>Mortero acrílico de alta impermeabilidad de dos componentes (A y B); recomendado donde se requiera proteger o reparar estructuras de concreto en superficies horizontales, horizontales invertidas y/o verticales. Aplicable en climas cálidos</t>
  </si>
  <si>
    <t>Mortero acrílico de alta impermeabilidad de dos componentes (A y B); recomendado donde se requiera proteger o reparar estructuras de concreto en superficies horizontales, horizontales invertidas y/o verticales. Aplicable en climas fríos</t>
  </si>
  <si>
    <t>Mortero acrílico de dos componentes (A y B) que se mezclan antes de su aplicación, recomendado para reparaciones de tipo estructural en superficies horizontales o verticales. Aplicable en climas cálidos</t>
  </si>
  <si>
    <t>Mortero acrílico de dos componentes (A y B) que se mezclan antes de su aplicación, recomendado para reparaciones de tipo estructural en superficies horizontales o verticales. Aplicable en climas fríos.</t>
  </si>
  <si>
    <t>Mortero acrílico de dos componentes diseñado para reparaciones de tipo estructural en superficies horizontales o verticales, especialmente formulado para suministrar protección contra la corrosión. Aplicable en climas cálidos</t>
  </si>
  <si>
    <t>Mortero acrílico de dos componentes diseñado para reparaciones de tipo estructural en superficies horizontales o verticales, especialmente formulado para suministrar protección contra la corrosión. Aplicable en clima fríos.</t>
  </si>
  <si>
    <r>
      <t>m</t>
    </r>
    <r>
      <rPr>
        <b/>
        <vertAlign val="superscript"/>
        <sz val="14"/>
        <color theme="1"/>
        <rFont val="Century Gothic"/>
        <family val="2"/>
      </rPr>
      <t>2</t>
    </r>
  </si>
  <si>
    <t xml:space="preserve">* Los rendimientos aquí consignados son consumos teóricos y promediados, sin embargo estos pueden presentar variaciones de acuerdo a la porosidad de la superficie y/o otras condiciones de la aplicación.
* Los tiempos de puesta al servicio, reportados son en condiciones de 22°C – 25°C y humedad relativa de 60%. 
</t>
  </si>
  <si>
    <t>Para mayor información sobre nuestros productos o una cotización de los mismos, puede comunicarse con su asesor de confianza, o a nuestra línea de atención al cliente (1) 8698787 o escribirnos al correo atencioncliente@toxement.com.co</t>
  </si>
  <si>
    <t xml:space="preserve">Para espesores entre 40 y 100 mm consulte al área técnica. Para espesores mayores a 100 mm utilizar Concreto sin retracción. </t>
  </si>
  <si>
    <t>UNIDADES REQUERIDAS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</si>
</sst>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Century Gothic"/>
      <family val="2"/>
    </font>
    <font>
      <b/>
      <sz val="11"/>
      <name val="Century Gothic"/>
      <family val="2"/>
    </font>
    <font>
      <b/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sz val="11"/>
      <name val="Century Gothic"/>
      <family val="2"/>
    </font>
    <font>
      <sz val="11"/>
      <color theme="8"/>
      <name val="Century Gothic"/>
      <family val="2"/>
    </font>
    <font>
      <b/>
      <sz val="8"/>
      <color rgb="FFC00000"/>
      <name val="Century Gothic"/>
      <family val="2"/>
    </font>
    <font>
      <b/>
      <sz val="10"/>
      <color theme="1"/>
      <name val="Century Gothic"/>
      <family val="2"/>
    </font>
    <font>
      <sz val="8"/>
      <name val="Calibri"/>
      <family val="2"/>
      <scheme val="minor"/>
    </font>
    <font>
      <b/>
      <sz val="14"/>
      <color theme="1"/>
      <name val="Century Gothic"/>
      <family val="2"/>
    </font>
    <font>
      <b/>
      <vertAlign val="superscript"/>
      <sz val="14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5D1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36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top"/>
    </xf>
    <xf numFmtId="2" fontId="1" fillId="0" borderId="0" xfId="0" applyNumberFormat="1" applyFont="1" applyProtection="1"/>
    <xf numFmtId="0" fontId="1" fillId="0" borderId="0" xfId="0" applyFont="1" applyBorder="1" applyProtection="1"/>
    <xf numFmtId="0" fontId="7" fillId="3" borderId="6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 wrapText="1"/>
    </xf>
    <xf numFmtId="2" fontId="7" fillId="3" borderId="6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2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right"/>
    </xf>
    <xf numFmtId="0" fontId="1" fillId="0" borderId="8" xfId="0" applyFont="1" applyBorder="1" applyProtection="1"/>
    <xf numFmtId="0" fontId="1" fillId="2" borderId="3" xfId="0" applyFont="1" applyFill="1" applyBorder="1" applyAlignment="1" applyProtection="1"/>
    <xf numFmtId="0" fontId="1" fillId="2" borderId="0" xfId="0" applyFont="1" applyFill="1" applyBorder="1" applyAlignment="1" applyProtection="1"/>
    <xf numFmtId="0" fontId="1" fillId="2" borderId="12" xfId="0" applyFont="1" applyFill="1" applyBorder="1" applyAlignment="1" applyProtection="1"/>
    <xf numFmtId="0" fontId="11" fillId="0" borderId="13" xfId="0" applyFont="1" applyBorder="1" applyAlignment="1" applyProtection="1">
      <alignment horizontal="left"/>
    </xf>
    <xf numFmtId="0" fontId="11" fillId="0" borderId="14" xfId="0" applyFont="1" applyBorder="1" applyAlignment="1" applyProtection="1">
      <alignment horizontal="left"/>
    </xf>
    <xf numFmtId="0" fontId="11" fillId="0" borderId="15" xfId="0" applyFont="1" applyBorder="1" applyAlignment="1" applyProtection="1">
      <alignment horizontal="left"/>
    </xf>
    <xf numFmtId="0" fontId="11" fillId="0" borderId="16" xfId="0" applyFont="1" applyBorder="1" applyAlignment="1" applyProtection="1">
      <alignment horizontal="left"/>
    </xf>
    <xf numFmtId="0" fontId="11" fillId="0" borderId="17" xfId="0" applyFont="1" applyBorder="1" applyAlignment="1" applyProtection="1">
      <alignment horizontal="left"/>
    </xf>
    <xf numFmtId="0" fontId="11" fillId="0" borderId="18" xfId="0" applyFont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vertical="center" wrapText="1"/>
    </xf>
    <xf numFmtId="0" fontId="1" fillId="0" borderId="3" xfId="0" applyFont="1" applyBorder="1" applyProtection="1"/>
    <xf numFmtId="0" fontId="1" fillId="0" borderId="0" xfId="0" applyFont="1" applyBorder="1" applyAlignment="1" applyProtection="1">
      <alignment horizontal="center"/>
    </xf>
    <xf numFmtId="0" fontId="14" fillId="2" borderId="3" xfId="0" applyFont="1" applyFill="1" applyBorder="1" applyAlignment="1" applyProtection="1">
      <alignment wrapText="1"/>
    </xf>
    <xf numFmtId="0" fontId="14" fillId="2" borderId="0" xfId="0" applyFont="1" applyFill="1" applyBorder="1" applyAlignment="1" applyProtection="1">
      <alignment wrapText="1"/>
    </xf>
    <xf numFmtId="0" fontId="14" fillId="2" borderId="12" xfId="0" applyFont="1" applyFill="1" applyBorder="1" applyAlignment="1" applyProtection="1">
      <alignment wrapText="1"/>
    </xf>
    <xf numFmtId="0" fontId="17" fillId="2" borderId="9" xfId="0" applyFont="1" applyFill="1" applyBorder="1" applyAlignment="1" applyProtection="1">
      <alignment vertical="center"/>
    </xf>
    <xf numFmtId="0" fontId="17" fillId="2" borderId="10" xfId="0" applyFont="1" applyFill="1" applyBorder="1" applyAlignment="1" applyProtection="1">
      <alignment vertical="center"/>
    </xf>
    <xf numFmtId="0" fontId="17" fillId="2" borderId="11" xfId="0" applyFont="1" applyFill="1" applyBorder="1" applyAlignment="1" applyProtection="1">
      <alignment vertical="center"/>
    </xf>
    <xf numFmtId="2" fontId="18" fillId="0" borderId="7" xfId="0" applyNumberFormat="1" applyFont="1" applyBorder="1" applyAlignment="1">
      <alignment horizontal="center" vertic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left" vertical="center" wrapText="1"/>
    </xf>
    <xf numFmtId="0" fontId="6" fillId="2" borderId="7" xfId="0" applyFont="1" applyFill="1" applyBorder="1" applyAlignment="1" applyProtection="1">
      <alignment horizontal="left" vertical="center" wrapText="1"/>
    </xf>
    <xf numFmtId="0" fontId="18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8" fillId="0" borderId="7" xfId="0" applyFont="1" applyBorder="1" applyAlignment="1" applyProtection="1">
      <alignment horizontal="left" vertical="center" wrapText="1"/>
    </xf>
    <xf numFmtId="0" fontId="18" fillId="0" borderId="7" xfId="0" applyFont="1" applyBorder="1" applyAlignment="1" applyProtection="1">
      <alignment wrapText="1"/>
    </xf>
    <xf numFmtId="0" fontId="18" fillId="0" borderId="7" xfId="0" applyFont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 applyProtection="1">
      <alignment horizontal="left" vertical="center" wrapText="1"/>
    </xf>
    <xf numFmtId="0" fontId="6" fillId="2" borderId="28" xfId="0" applyFont="1" applyFill="1" applyBorder="1" applyAlignment="1" applyProtection="1">
      <alignment horizontal="left" vertical="center" wrapText="1"/>
    </xf>
    <xf numFmtId="0" fontId="18" fillId="0" borderId="28" xfId="0" applyFont="1" applyBorder="1" applyAlignment="1" applyProtection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21" xfId="0" applyFont="1" applyFill="1" applyBorder="1" applyAlignment="1">
      <alignment vertical="center"/>
    </xf>
    <xf numFmtId="0" fontId="7" fillId="3" borderId="23" xfId="0" applyFont="1" applyFill="1" applyBorder="1" applyAlignment="1">
      <alignment vertical="center"/>
    </xf>
    <xf numFmtId="0" fontId="6" fillId="6" borderId="22" xfId="0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vertical="center" wrapText="1"/>
    </xf>
    <xf numFmtId="0" fontId="6" fillId="0" borderId="11" xfId="0" applyFont="1" applyFill="1" applyBorder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2" fontId="1" fillId="2" borderId="8" xfId="0" applyNumberFormat="1" applyFont="1" applyFill="1" applyBorder="1" applyProtection="1"/>
    <xf numFmtId="2" fontId="4" fillId="0" borderId="12" xfId="0" applyNumberFormat="1" applyFont="1" applyFill="1" applyBorder="1" applyAlignment="1" applyProtection="1">
      <alignment horizontal="center" vertical="center" wrapText="1"/>
    </xf>
    <xf numFmtId="0" fontId="18" fillId="0" borderId="28" xfId="0" applyFont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wrapText="1"/>
    </xf>
    <xf numFmtId="0" fontId="17" fillId="2" borderId="1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164" fontId="11" fillId="0" borderId="17" xfId="0" applyNumberFormat="1" applyFont="1" applyFill="1" applyBorder="1" applyAlignment="1" applyProtection="1">
      <alignment horizontal="right"/>
    </xf>
    <xf numFmtId="2" fontId="1" fillId="0" borderId="8" xfId="0" applyNumberFormat="1" applyFont="1" applyBorder="1" applyProtection="1"/>
    <xf numFmtId="2" fontId="1" fillId="0" borderId="12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5" xfId="0" applyFont="1" applyBorder="1" applyAlignment="1" applyProtection="1">
      <alignment horizontal="center"/>
    </xf>
    <xf numFmtId="2" fontId="1" fillId="0" borderId="20" xfId="0" applyNumberFormat="1" applyFont="1" applyBorder="1" applyProtection="1"/>
    <xf numFmtId="0" fontId="20" fillId="0" borderId="18" xfId="0" applyFont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wrapText="1"/>
    </xf>
    <xf numFmtId="0" fontId="10" fillId="5" borderId="9" xfId="0" applyFont="1" applyFill="1" applyBorder="1" applyAlignment="1" applyProtection="1">
      <alignment horizontal="left" vertical="center" wrapText="1"/>
    </xf>
    <xf numFmtId="0" fontId="10" fillId="5" borderId="10" xfId="0" applyFont="1" applyFill="1" applyBorder="1" applyAlignment="1" applyProtection="1">
      <alignment horizontal="left" vertical="center" wrapText="1"/>
    </xf>
    <xf numFmtId="0" fontId="10" fillId="5" borderId="11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vertical="top" wrapText="1"/>
    </xf>
    <xf numFmtId="0" fontId="10" fillId="2" borderId="0" xfId="0" applyFont="1" applyFill="1" applyBorder="1" applyAlignment="1" applyProtection="1">
      <alignment vertical="top" wrapText="1"/>
    </xf>
    <xf numFmtId="0" fontId="10" fillId="2" borderId="12" xfId="0" applyFont="1" applyFill="1" applyBorder="1" applyAlignment="1" applyProtection="1">
      <alignment vertical="top" wrapText="1"/>
    </xf>
    <xf numFmtId="0" fontId="0" fillId="0" borderId="0" xfId="0" applyAlignment="1">
      <alignment wrapText="1"/>
    </xf>
    <xf numFmtId="0" fontId="12" fillId="2" borderId="0" xfId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10" fillId="4" borderId="9" xfId="0" applyFont="1" applyFill="1" applyBorder="1" applyAlignment="1" applyProtection="1">
      <alignment horizontal="center" vertical="center" wrapText="1"/>
    </xf>
    <xf numFmtId="0" fontId="10" fillId="4" borderId="10" xfId="0" applyFont="1" applyFill="1" applyBorder="1" applyAlignment="1" applyProtection="1">
      <alignment horizontal="center" vertical="center" wrapText="1"/>
    </xf>
    <xf numFmtId="0" fontId="10" fillId="4" borderId="11" xfId="0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 applyProtection="1">
      <alignment horizontal="left" wrapText="1"/>
    </xf>
    <xf numFmtId="0" fontId="14" fillId="2" borderId="0" xfId="0" applyFont="1" applyFill="1" applyBorder="1" applyAlignment="1" applyProtection="1">
      <alignment horizontal="left" wrapText="1"/>
    </xf>
    <xf numFmtId="0" fontId="14" fillId="2" borderId="12" xfId="0" applyFont="1" applyFill="1" applyBorder="1" applyAlignment="1" applyProtection="1">
      <alignment horizontal="left" wrapText="1"/>
    </xf>
    <xf numFmtId="0" fontId="1" fillId="0" borderId="4" xfId="0" applyFont="1" applyBorder="1" applyAlignment="1" applyProtection="1">
      <alignment horizontal="left" vertical="top" wrapText="1"/>
    </xf>
    <xf numFmtId="0" fontId="1" fillId="0" borderId="5" xfId="0" applyFont="1" applyBorder="1" applyAlignment="1" applyProtection="1">
      <alignment horizontal="left" vertical="top" wrapText="1"/>
    </xf>
    <xf numFmtId="0" fontId="1" fillId="0" borderId="20" xfId="0" applyFont="1" applyBorder="1" applyAlignment="1" applyProtection="1">
      <alignment horizontal="left" vertical="top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left" vertical="top" wrapText="1"/>
    </xf>
    <xf numFmtId="0" fontId="13" fillId="0" borderId="11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1" fillId="0" borderId="8" xfId="0" applyFont="1" applyBorder="1" applyAlignment="1" applyProtection="1">
      <alignment horizontal="left" vertical="top" wrapText="1"/>
    </xf>
    <xf numFmtId="0" fontId="15" fillId="2" borderId="3" xfId="1" applyFont="1" applyFill="1" applyBorder="1" applyAlignment="1" applyProtection="1">
      <alignment horizontal="left" vertical="center" wrapText="1"/>
    </xf>
    <xf numFmtId="0" fontId="15" fillId="2" borderId="0" xfId="1" applyFont="1" applyFill="1" applyBorder="1" applyAlignment="1" applyProtection="1">
      <alignment horizontal="left" vertical="center" wrapText="1"/>
    </xf>
    <xf numFmtId="0" fontId="12" fillId="2" borderId="0" xfId="1" applyFill="1" applyBorder="1" applyAlignment="1" applyProtection="1">
      <alignment horizontal="left" vertical="center" wrapText="1"/>
    </xf>
    <xf numFmtId="0" fontId="12" fillId="2" borderId="12" xfId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vertical="center" wrapText="1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1" fontId="11" fillId="4" borderId="13" xfId="0" applyNumberFormat="1" applyFont="1" applyFill="1" applyBorder="1" applyAlignment="1" applyProtection="1">
      <alignment horizontal="right"/>
      <protection locked="0"/>
    </xf>
    <xf numFmtId="1" fontId="11" fillId="4" borderId="17" xfId="0" applyNumberFormat="1" applyFont="1" applyFill="1" applyBorder="1" applyAlignment="1" applyProtection="1">
      <alignment horizontal="right"/>
      <protection locked="0"/>
    </xf>
  </cellXfs>
  <cellStyles count="2">
    <cellStyle name="Hipervínculo" xfId="1" builtinId="8"/>
    <cellStyle name="Normal" xfId="0" builtinId="0"/>
  </cellStyles>
  <dxfs count="18"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175D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16929</xdr:colOff>
      <xdr:row>29</xdr:row>
      <xdr:rowOff>50800</xdr:rowOff>
    </xdr:from>
    <xdr:to>
      <xdr:col>9</xdr:col>
      <xdr:colOff>1627715</xdr:colOff>
      <xdr:row>44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2" y="14080067"/>
          <a:ext cx="14776453" cy="2768600"/>
        </a:xfrm>
        <a:prstGeom prst="rect">
          <a:avLst/>
        </a:prstGeom>
      </xdr:spPr>
    </xdr:pic>
    <xdr:clientData/>
  </xdr:twoCellAnchor>
  <xdr:twoCellAnchor editAs="oneCell">
    <xdr:from>
      <xdr:col>1</xdr:col>
      <xdr:colOff>19819</xdr:colOff>
      <xdr:row>0</xdr:row>
      <xdr:rowOff>0</xdr:rowOff>
    </xdr:from>
    <xdr:to>
      <xdr:col>9</xdr:col>
      <xdr:colOff>1617133</xdr:colOff>
      <xdr:row>2</xdr:row>
      <xdr:rowOff>212935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552" y="0"/>
          <a:ext cx="14762981" cy="2600535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1066804</xdr:colOff>
      <xdr:row>4</xdr:row>
      <xdr:rowOff>29254</xdr:rowOff>
    </xdr:from>
    <xdr:to>
      <xdr:col>3</xdr:col>
      <xdr:colOff>728133</xdr:colOff>
      <xdr:row>11</xdr:row>
      <xdr:rowOff>419099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4537" y="2848654"/>
          <a:ext cx="4961463" cy="21297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8190</xdr:colOff>
      <xdr:row>27</xdr:row>
      <xdr:rowOff>23283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6190" cy="4995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oxement.com.co/media/4017/gui-a_morteros_reparacio-_horizontal_vertical_sobrecabeza-comprimido-1.pdf" TargetMode="External"/><Relationship Id="rId2" Type="http://schemas.openxmlformats.org/officeDocument/2006/relationships/hyperlink" Target="http://www.toxement.com.co/zona-t%C3%A9cnica/hojas-t%C3%A9cnicas-y-de-seguridad/" TargetMode="External"/><Relationship Id="rId1" Type="http://schemas.openxmlformats.org/officeDocument/2006/relationships/hyperlink" Target="http://www.toxement.com.co/zona-t%C3%A9cnica/hojas-t%C3%A9cnicas-y-de-seguridad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showGridLines="0" showRowColHeaders="0" tabSelected="1" zoomScale="75" zoomScaleNormal="75" zoomScalePageLayoutView="66" workbookViewId="0">
      <selection activeCell="J16" sqref="J16"/>
    </sheetView>
  </sheetViews>
  <sheetFormatPr baseColWidth="10" defaultColWidth="0" defaultRowHeight="14" zeroHeight="1" x14ac:dyDescent="0.3"/>
  <cols>
    <col min="1" max="1" width="1" style="6" customWidth="1"/>
    <col min="2" max="2" width="28.81640625" style="6" customWidth="1"/>
    <col min="3" max="3" width="47" style="6" customWidth="1"/>
    <col min="4" max="4" width="30.453125" style="6" customWidth="1"/>
    <col min="5" max="5" width="22.54296875" style="6" customWidth="1"/>
    <col min="6" max="6" width="16.1796875" style="85" bestFit="1" customWidth="1"/>
    <col min="7" max="7" width="22.26953125" style="6" customWidth="1"/>
    <col min="8" max="8" width="11.81640625" style="6" customWidth="1"/>
    <col min="9" max="9" width="9.1796875" style="6" customWidth="1"/>
    <col min="10" max="10" width="23.453125" style="12" customWidth="1"/>
    <col min="11" max="11" width="2.54296875" style="6" customWidth="1"/>
    <col min="12" max="12" width="36" style="4" hidden="1" customWidth="1"/>
    <col min="13" max="16" width="12.453125" style="4" hidden="1" customWidth="1"/>
    <col min="17" max="17" width="14.81640625" style="4" hidden="1" customWidth="1"/>
    <col min="18" max="18" width="58.1796875" style="5" hidden="1" customWidth="1"/>
    <col min="19" max="19" width="22" style="5" hidden="1" customWidth="1"/>
    <col min="20" max="20" width="48.453125" style="5" hidden="1" customWidth="1"/>
    <col min="21" max="21" width="11.453125" style="4" hidden="1" customWidth="1"/>
    <col min="22" max="22" width="29" style="6" hidden="1" customWidth="1"/>
    <col min="23" max="16384" width="11.453125" style="6" hidden="1"/>
  </cols>
  <sheetData>
    <row r="1" spans="1:22" ht="16.399999999999999" customHeight="1" x14ac:dyDescent="0.3">
      <c r="A1" s="1"/>
      <c r="B1" s="1"/>
      <c r="C1" s="2"/>
      <c r="D1" s="2"/>
      <c r="E1" s="2"/>
      <c r="F1" s="81"/>
      <c r="G1" s="2"/>
      <c r="H1" s="2"/>
      <c r="I1" s="2"/>
      <c r="J1" s="78"/>
      <c r="K1" s="3"/>
    </row>
    <row r="2" spans="1:22" ht="172" customHeight="1" x14ac:dyDescent="0.3">
      <c r="A2" s="7"/>
      <c r="B2" s="94"/>
      <c r="C2" s="95"/>
      <c r="D2" s="8"/>
      <c r="E2" s="8"/>
      <c r="F2" s="8"/>
      <c r="G2" s="8"/>
      <c r="H2" s="8"/>
      <c r="I2" s="8"/>
      <c r="J2" s="79"/>
      <c r="K2" s="8"/>
      <c r="M2" s="9"/>
      <c r="N2" s="10"/>
      <c r="O2" s="9"/>
      <c r="P2" s="9"/>
      <c r="Q2" s="9"/>
      <c r="V2" s="11"/>
    </row>
    <row r="3" spans="1:22" ht="19.5" customHeight="1" thickBot="1" x14ac:dyDescent="0.35">
      <c r="A3" s="7"/>
      <c r="B3" s="96"/>
      <c r="C3" s="97"/>
      <c r="D3" s="97"/>
      <c r="E3" s="97"/>
      <c r="F3" s="97"/>
      <c r="G3" s="97"/>
      <c r="H3" s="97"/>
      <c r="I3" s="97"/>
      <c r="J3" s="98"/>
      <c r="K3" s="8"/>
      <c r="M3" s="9"/>
      <c r="N3" s="10"/>
      <c r="O3" s="9"/>
      <c r="P3" s="9"/>
      <c r="Q3" s="9"/>
      <c r="V3" s="11"/>
    </row>
    <row r="4" spans="1:22" ht="44.5" customHeight="1" thickBot="1" x14ac:dyDescent="0.35">
      <c r="B4" s="17"/>
      <c r="C4" s="18"/>
      <c r="D4" s="18"/>
      <c r="E4" s="18"/>
      <c r="F4" s="19"/>
      <c r="G4" s="18"/>
      <c r="H4" s="20"/>
      <c r="I4" s="18"/>
      <c r="J4" s="21"/>
    </row>
    <row r="5" spans="1:22" ht="15.65" customHeight="1" thickBot="1" x14ac:dyDescent="0.35">
      <c r="B5" s="22"/>
      <c r="C5" s="23"/>
      <c r="D5" s="23"/>
      <c r="E5" s="99" t="s">
        <v>4</v>
      </c>
      <c r="F5" s="100"/>
      <c r="G5" s="100"/>
      <c r="H5" s="23"/>
      <c r="I5" s="23"/>
      <c r="J5" s="24"/>
    </row>
    <row r="6" spans="1:22" ht="14.5" thickBot="1" x14ac:dyDescent="0.35">
      <c r="B6" s="22"/>
      <c r="C6" s="23"/>
      <c r="D6" s="23"/>
      <c r="E6" s="101" t="s">
        <v>5</v>
      </c>
      <c r="F6" s="102"/>
      <c r="G6" s="103"/>
      <c r="H6" s="23"/>
      <c r="I6" s="23"/>
      <c r="J6" s="24"/>
    </row>
    <row r="7" spans="1:22" ht="15" x14ac:dyDescent="0.3">
      <c r="B7" s="22"/>
      <c r="C7" s="23"/>
      <c r="D7" s="23"/>
      <c r="E7" s="25" t="s">
        <v>6</v>
      </c>
      <c r="F7" s="134">
        <v>30</v>
      </c>
      <c r="G7" s="26" t="s">
        <v>7</v>
      </c>
      <c r="H7" s="104" t="s">
        <v>67</v>
      </c>
      <c r="I7" s="105"/>
      <c r="J7" s="106"/>
    </row>
    <row r="8" spans="1:22" ht="15" x14ac:dyDescent="0.3">
      <c r="B8" s="22"/>
      <c r="C8" s="23"/>
      <c r="D8" s="23"/>
      <c r="E8" s="27" t="s">
        <v>8</v>
      </c>
      <c r="F8" s="134">
        <v>100</v>
      </c>
      <c r="G8" s="28" t="s">
        <v>9</v>
      </c>
      <c r="H8" s="104"/>
      <c r="I8" s="105"/>
      <c r="J8" s="106"/>
    </row>
    <row r="9" spans="1:22" ht="15.5" thickBot="1" x14ac:dyDescent="0.35">
      <c r="B9" s="22"/>
      <c r="C9" s="23"/>
      <c r="D9" s="23"/>
      <c r="E9" s="29" t="s">
        <v>10</v>
      </c>
      <c r="F9" s="135">
        <v>100</v>
      </c>
      <c r="G9" s="30" t="s">
        <v>9</v>
      </c>
      <c r="H9" s="104"/>
      <c r="I9" s="105"/>
      <c r="J9" s="106"/>
    </row>
    <row r="10" spans="1:22" ht="20.5" thickBot="1" x14ac:dyDescent="0.4">
      <c r="B10" s="22"/>
      <c r="C10" s="23"/>
      <c r="D10" s="23"/>
      <c r="E10" s="29" t="s">
        <v>11</v>
      </c>
      <c r="F10" s="86">
        <f>($F$8/100)*$F$9/100</f>
        <v>1</v>
      </c>
      <c r="G10" s="93" t="s">
        <v>64</v>
      </c>
      <c r="H10" s="104"/>
      <c r="I10" s="105"/>
      <c r="J10" s="106"/>
    </row>
    <row r="11" spans="1:22" ht="40.5" customHeight="1" x14ac:dyDescent="0.35">
      <c r="B11" s="22"/>
      <c r="C11" s="23"/>
      <c r="D11" s="23"/>
      <c r="E11" s="107" t="s">
        <v>12</v>
      </c>
      <c r="F11" s="107"/>
      <c r="G11" s="107"/>
      <c r="H11" s="23"/>
      <c r="I11" s="23"/>
      <c r="J11" s="24"/>
    </row>
    <row r="12" spans="1:22" ht="40" customHeight="1" x14ac:dyDescent="0.3">
      <c r="B12" s="22"/>
      <c r="C12" s="23"/>
      <c r="D12" s="23"/>
      <c r="E12" s="108" t="s">
        <v>13</v>
      </c>
      <c r="F12" s="109"/>
      <c r="G12" s="109"/>
      <c r="H12" s="31"/>
      <c r="I12" s="23"/>
      <c r="J12" s="24"/>
    </row>
    <row r="13" spans="1:22" ht="22.5" customHeight="1" thickBot="1" x14ac:dyDescent="0.35">
      <c r="B13" s="22"/>
      <c r="C13" s="23"/>
      <c r="D13" s="23"/>
      <c r="E13" s="23"/>
      <c r="F13" s="32"/>
      <c r="G13" s="23"/>
      <c r="H13" s="31"/>
      <c r="I13" s="23"/>
      <c r="J13" s="24"/>
    </row>
    <row r="14" spans="1:22" ht="32.5" customHeight="1" thickBot="1" x14ac:dyDescent="0.35">
      <c r="B14" s="110" t="s">
        <v>51</v>
      </c>
      <c r="C14" s="111"/>
      <c r="D14" s="111"/>
      <c r="E14" s="111"/>
      <c r="F14" s="111"/>
      <c r="G14" s="111"/>
      <c r="H14" s="111"/>
      <c r="I14" s="111"/>
      <c r="J14" s="112"/>
    </row>
    <row r="15" spans="1:22" ht="25.5" thickBot="1" x14ac:dyDescent="0.35">
      <c r="B15" s="14" t="s">
        <v>0</v>
      </c>
      <c r="C15" s="15" t="s">
        <v>1</v>
      </c>
      <c r="D15" s="15" t="s">
        <v>14</v>
      </c>
      <c r="E15" s="15" t="s">
        <v>15</v>
      </c>
      <c r="F15" s="15" t="s">
        <v>16</v>
      </c>
      <c r="G15" s="15" t="s">
        <v>2</v>
      </c>
      <c r="H15" s="119" t="s">
        <v>3</v>
      </c>
      <c r="I15" s="120"/>
      <c r="J15" s="16" t="s">
        <v>68</v>
      </c>
    </row>
    <row r="16" spans="1:22" ht="70" customHeight="1" thickBot="1" x14ac:dyDescent="0.35">
      <c r="B16" s="33" t="str">
        <f>IF(ROWS($B$16:B16)&gt;COUNTIF(LISTADO!$A$5:$A$13,LISTADO!$B$2)," ",INDEX(LISTADO!$A$5:$B$13,_xlfn.AGGREGATE(15,6,ROW(LISTADO!$A$5:$A$13)-ROW(LISTADO!$A$5)+1/--(LISTADO!$A$5:$A$13=LISTADO!$B$2),ROWS(LISTADO!$B$2:B2)),2))</f>
        <v>HARDTOP No. 2  FRIO</v>
      </c>
      <c r="C16" s="33" t="str">
        <f>IF(ROWS($B$16:B16)&gt;COUNTIF(LISTADO!$A$5:$A$13,LISTADO!$B$2)," ",VLOOKUP(B16,LISTADO!$B$5:$I$13,2,0))</f>
        <v>Mortero acrílico de dos componentes (A y B) que se mezclan antes de su aplicación, recomendado para reparaciones de tipo estructural en superficies horizontales o verticales. Aplicable en climas cálidos</v>
      </c>
      <c r="D16" s="74" t="str">
        <f>IF(ROWS($B$16:C16)&gt;COUNTIF(LISTADO!$A$5:$A$13,LISTADO!$B$2)," ",VLOOKUP(B16,LISTADO!$B$5:$I$13,3,0))</f>
        <v xml:space="preserve">Mínimo 1400 psi a 1 día
Mínimo 3100 psi a 3 días
Mínimo 4000 psi a 7 días
Mínimo 6000 psi a 28 días
</v>
      </c>
      <c r="E16" s="33" t="str">
        <f>IF(ROWS($B$16:B16)&gt;COUNTIF(LISTADO!$A$5:$A$13,LISTADO!$B$2)," ",VLOOKUP(B16,LISTADO!$B$5:$I$13,4,0))</f>
        <v>Entre 10 mm y 40 mm</v>
      </c>
      <c r="F16" s="82" t="str">
        <f>IF(ROWS($B$16:B16)&gt;COUNTIF(LISTADO!$A$5:$A$13,LISTADO!$B$2)," ",VLOOKUP(B16,LISTADO!$B$5:$I$13,5,0))</f>
        <v>24 horas</v>
      </c>
      <c r="G16" s="75" t="str">
        <f>IF(ROWS($B$16:B16)&gt;COUNTIF(LISTADO!$A$5:$A$13,LISTADO!$B$2)," ",VLOOKUP(B16,LISTADO!$B$5:$I$13,6,0))</f>
        <v>21.5 kg/m2 a 24 kg/m2 para un espesor de 1 cm.</v>
      </c>
      <c r="H16" s="75">
        <f>IF(ROWS($B$16:B16)&gt;COUNTIF(LISTADO!$A$5:$A$13,LISTADO!$B$2)," ",VLOOKUP(B16,LISTADO!$B$5:$I$13,7,0))</f>
        <v>32</v>
      </c>
      <c r="I16" s="76" t="str">
        <f>IF(ROWS($B$16:B16)&gt;COUNTIF(LISTADO!$A$5:$A$13,LISTADO!$B$2)," ",VLOOKUP(B16,LISTADO!$B$5:$I$13,8,0))</f>
        <v>kg</v>
      </c>
      <c r="J16" s="77" t="str">
        <f>IF(ROWS($B$16:B16)&gt;COUNTIF(LISTADO!$A$5:$A$13,LISTADO!$B$2)," ",ROUNDUP((IF(ROWS($B$16:B16)&gt;COUNTIF(LISTADO!$A$5:$A$13,LISTADO!$B$2)," ",VLOOKUP(B16,LISTADO!$B$5:$J$13,9,0))*$F$10*$F$7)/H16,0)&amp;" Bolsas")</f>
        <v>3 Bolsas</v>
      </c>
    </row>
    <row r="17" spans="2:10" ht="70" customHeight="1" thickBot="1" x14ac:dyDescent="0.35">
      <c r="B17" s="33" t="str">
        <f>IF(ROWS($B$16:B17)&gt;COUNTIF(LISTADO!$A$5:$A$13,LISTADO!$B$2)," ",INDEX(LISTADO!$A$5:$B$13,_xlfn.AGGREGATE(15,6,ROW(LISTADO!$A$5:$A$13)-ROW(LISTADO!$A$5)+1/--(LISTADO!$A$5:$A$13=LISTADO!$B$2),ROWS(LISTADO!$B$2:B3)),2))</f>
        <v>HARDTOP No. 2 CALIDO</v>
      </c>
      <c r="C17" s="33" t="str">
        <f>IF(ROWS($B$16:B17)&gt;COUNTIF(LISTADO!$A$5:$A$13,LISTADO!$B$2)," ",VLOOKUP(B17,LISTADO!$B$5:$I$13,2,0))</f>
        <v>Mortero acrílico de dos componentes (A y B) que se mezclan antes de su aplicación, recomendado para reparaciones de tipo estructural en superficies horizontales o verticales. Aplicable en climas fríos.</v>
      </c>
      <c r="D17" s="74" t="str">
        <f>IF(ROWS($B$16:C17)&gt;COUNTIF(LISTADO!$A$5:$A$13,LISTADO!$B$2)," ",VLOOKUP(B17,LISTADO!$B$5:$I$13,3,0))</f>
        <v xml:space="preserve">Mínimo 1400 psi a 1 día
Mínimo 3100 psi a 3 días
Mínimo 4000 psi a 7 días
Mínimo 6000 psi a 28 días
</v>
      </c>
      <c r="E17" s="33" t="str">
        <f>IF(ROWS($B$16:B17)&gt;COUNTIF(LISTADO!$A$5:$A$13,LISTADO!$B$2)," ",VLOOKUP(B17,LISTADO!$B$5:$I$13,4,0))</f>
        <v>Entre 10 mm y 40 mm</v>
      </c>
      <c r="F17" s="82" t="str">
        <f>IF(ROWS($B$16:B17)&gt;COUNTIF(LISTADO!$A$5:$A$13,LISTADO!$B$2)," ",VLOOKUP(B17,LISTADO!$B$5:$I$13,5,0))</f>
        <v>24 horas</v>
      </c>
      <c r="G17" s="75" t="str">
        <f>IF(ROWS($B$16:B17)&gt;COUNTIF(LISTADO!$A$5:$A$13,LISTADO!$B$2)," ",VLOOKUP(B17,LISTADO!$B$5:$I$13,6,0))</f>
        <v>21.5 kg/m2 a 24 kg/m2 para un espesor de 1 cm.</v>
      </c>
      <c r="H17" s="75">
        <f>IF(ROWS($B$16:B17)&gt;COUNTIF(LISTADO!$A$5:$A$13,LISTADO!$B$2)," ",VLOOKUP(B17,LISTADO!$B$5:$I$13,7,0))</f>
        <v>30</v>
      </c>
      <c r="I17" s="76" t="str">
        <f>IF(ROWS($B$16:B17)&gt;COUNTIF(LISTADO!$A$5:$A$13,LISTADO!$B$2)," ",VLOOKUP(B17,LISTADO!$B$5:$I$13,8,0))</f>
        <v>kg</v>
      </c>
      <c r="J17" s="77" t="str">
        <f>IF(ROWS($B$16:B17)&gt;COUNTIF(LISTADO!$A$5:$A$13,LISTADO!$B$2)," ",ROUNDUP((IF(ROWS($B$16:B17)&gt;COUNTIF(LISTADO!$A$5:$A$13,LISTADO!$B$2)," ",VLOOKUP(B17,LISTADO!$B$5:$J$13,9,0))*$F$10*$F$7)/H17,0)&amp;" Bolsas")</f>
        <v>3 Bolsas</v>
      </c>
    </row>
    <row r="18" spans="2:10" ht="70" customHeight="1" thickBot="1" x14ac:dyDescent="0.35">
      <c r="B18" s="33" t="str">
        <f>IF(ROWS($B$16:B18)&gt;COUNTIF(LISTADO!$A$5:$A$13,LISTADO!$B$2)," ",INDEX(LISTADO!$A$5:$B$13,_xlfn.AGGREGATE(15,6,ROW(LISTADO!$A$5:$A$13)-ROW(LISTADO!$A$5)+1/--(LISTADO!$A$5:$A$13=LISTADO!$B$2),ROWS(LISTADO!$B$2:B4)),2))</f>
        <v>HARDTOP No. 2 SM CALIDO</v>
      </c>
      <c r="C18" s="33" t="str">
        <f>IF(ROWS($B$16:B18)&gt;COUNTIF(LISTADO!$A$5:$A$13,LISTADO!$B$2)," ",VLOOKUP(B18,LISTADO!$B$5:$I$13,2,0))</f>
        <v>Mortero acrílico de dos componentes diseñado para reparaciones de tipo estructural en superficies horizontales o verticales, especialmente formulado para suministrar protección contra la corrosión. Aplicable en climas cálidos</v>
      </c>
      <c r="D18" s="74" t="str">
        <f>IF(ROWS($B$16:C18)&gt;COUNTIF(LISTADO!$A$5:$A$13,LISTADO!$B$2)," ",VLOOKUP(B18,LISTADO!$B$5:$I$13,3,0))</f>
        <v xml:space="preserve">Mínimo 1400 psi a 1 día
Mínimo 3100 psi a 3 días
Mínimo 4000 psi a 7 días
Mínimo 6000 psi a 28 días
</v>
      </c>
      <c r="E18" s="33" t="str">
        <f>IF(ROWS($B$16:B18)&gt;COUNTIF(LISTADO!$A$5:$A$13,LISTADO!$B$2)," ",VLOOKUP(B18,LISTADO!$B$5:$I$13,4,0))</f>
        <v>Entre 10 mm y 40 mm</v>
      </c>
      <c r="F18" s="82" t="str">
        <f>IF(ROWS($B$16:B18)&gt;COUNTIF(LISTADO!$A$5:$A$13,LISTADO!$B$2)," ",VLOOKUP(B18,LISTADO!$B$5:$I$13,5,0))</f>
        <v>24 horas</v>
      </c>
      <c r="G18" s="75" t="str">
        <f>IF(ROWS($B$16:B18)&gt;COUNTIF(LISTADO!$A$5:$A$13,LISTADO!$B$2)," ",VLOOKUP(B18,LISTADO!$B$5:$I$13,6,0))</f>
        <v>21.5 kg/m2 a 24 kg/m2 para un espesor de 1 cm.</v>
      </c>
      <c r="H18" s="75">
        <f>IF(ROWS($B$16:B18)&gt;COUNTIF(LISTADO!$A$5:$A$13,LISTADO!$B$2)," ",VLOOKUP(B18,LISTADO!$B$5:$I$13,7,0))</f>
        <v>30</v>
      </c>
      <c r="I18" s="76" t="str">
        <f>IF(ROWS($B$16:B18)&gt;COUNTIF(LISTADO!$A$5:$A$13,LISTADO!$B$2)," ",VLOOKUP(B18,LISTADO!$B$5:$I$13,8,0))</f>
        <v>kg</v>
      </c>
      <c r="J18" s="77" t="str">
        <f>IF(ROWS($B$16:B18)&gt;COUNTIF(LISTADO!$A$5:$A$13,LISTADO!$B$2)," ",ROUNDUP((IF(ROWS($B$16:B18)&gt;COUNTIF(LISTADO!$A$5:$A$13,LISTADO!$B$2)," ",VLOOKUP(B18,LISTADO!$B$5:$J$13,9,0))*$F$10*$F$7)/H18,0)&amp;" Bolsas")</f>
        <v>3 Bolsas</v>
      </c>
    </row>
    <row r="19" spans="2:10" ht="70" customHeight="1" thickBot="1" x14ac:dyDescent="0.35">
      <c r="B19" s="33" t="str">
        <f>IF(ROWS($B$16:B19)&gt;COUNTIF(LISTADO!$A$5:$A$13,LISTADO!$B$2)," ",INDEX(LISTADO!$A$5:$B$13,_xlfn.AGGREGATE(15,6,ROW(LISTADO!$A$5:$A$13)-ROW(LISTADO!$A$5)+1/--(LISTADO!$A$5:$A$13=LISTADO!$B$2),ROWS(LISTADO!$B$2:B5)),2))</f>
        <v>HARDTOP No. 2 SM FRIO</v>
      </c>
      <c r="C19" s="33" t="str">
        <f>IF(ROWS($B$16:B19)&gt;COUNTIF(LISTADO!$A$5:$A$13,LISTADO!$B$2)," ",VLOOKUP(B19,LISTADO!$B$5:$I$13,2,0))</f>
        <v>Mortero acrílico de dos componentes diseñado para reparaciones de tipo estructural en superficies horizontales o verticales, especialmente formulado para suministrar protección contra la corrosión. Aplicable en clima fríos.</v>
      </c>
      <c r="D19" s="74" t="str">
        <f>IF(ROWS($B$16:C19)&gt;COUNTIF(LISTADO!$A$5:$A$13,LISTADO!$B$2)," ",VLOOKUP(B19,LISTADO!$B$5:$I$13,3,0))</f>
        <v xml:space="preserve">Mínimo 1400 psi a 1 día
Mínimo 3100 psi a 3 días
Mínimo 4000 psi a 7 días
Mínimo 6000 psi a 28 días
</v>
      </c>
      <c r="E19" s="33" t="str">
        <f>IF(ROWS($B$16:B19)&gt;COUNTIF(LISTADO!$A$5:$A$13,LISTADO!$B$2)," ",VLOOKUP(B19,LISTADO!$B$5:$I$13,4,0))</f>
        <v>Entre 10 mm y 40 mm</v>
      </c>
      <c r="F19" s="82" t="str">
        <f>IF(ROWS($B$16:B19)&gt;COUNTIF(LISTADO!$A$5:$A$13,LISTADO!$B$2)," ",VLOOKUP(B19,LISTADO!$B$5:$I$13,5,0))</f>
        <v>24 horas</v>
      </c>
      <c r="G19" s="75" t="str">
        <f>IF(ROWS($B$16:B19)&gt;COUNTIF(LISTADO!$A$5:$A$13,LISTADO!$B$2)," ",VLOOKUP(B19,LISTADO!$B$5:$I$13,6,0))</f>
        <v>21.5 kg/m2 a 24 kg/m2 para un espesor de 1 cm.</v>
      </c>
      <c r="H19" s="75">
        <f>IF(ROWS($B$16:B19)&gt;COUNTIF(LISTADO!$A$5:$A$13,LISTADO!$B$2)," ",VLOOKUP(B19,LISTADO!$B$5:$I$13,7,0))</f>
        <v>32</v>
      </c>
      <c r="I19" s="76" t="str">
        <f>IF(ROWS($B$16:B19)&gt;COUNTIF(LISTADO!$A$5:$A$13,LISTADO!$B$2)," ",VLOOKUP(B19,LISTADO!$B$5:$I$13,8,0))</f>
        <v>kg</v>
      </c>
      <c r="J19" s="77" t="str">
        <f>IF(ROWS($B$16:B19)&gt;COUNTIF(LISTADO!$A$5:$A$13,LISTADO!$B$2)," ",ROUNDUP((IF(ROWS($B$16:B19)&gt;COUNTIF(LISTADO!$A$5:$A$13,LISTADO!$B$2)," ",VLOOKUP(B19,LISTADO!$B$5:$J$13,9,0))*$F$10*$F$7)/H19,0)&amp;" Bolsas")</f>
        <v>3 Bolsas</v>
      </c>
    </row>
    <row r="20" spans="2:10" ht="70" customHeight="1" thickBot="1" x14ac:dyDescent="0.35">
      <c r="B20" s="33" t="str">
        <f>IF(ROWS($B$16:B20)&gt;COUNTIF(LISTADO!$A$5:$A$13,LISTADO!$B$2)," ",INDEX(LISTADO!$A$5:$B$13,_xlfn.AGGREGATE(15,6,ROW(LISTADO!$A$5:$A$13)-ROW(LISTADO!$A$5)+1/--(LISTADO!$A$5:$A$13=LISTADO!$B$2),ROWS(LISTADO!$B$2:B6)),2))</f>
        <v>VERTICOAT No. 2</v>
      </c>
      <c r="C20" s="33" t="str">
        <f>IF(ROWS($B$16:B20)&gt;COUNTIF(LISTADO!$A$5:$A$13,LISTADO!$B$2)," ",VLOOKUP(B20,LISTADO!$B$5:$I$13,2,0))</f>
        <v xml:space="preserve">Mortero acrílico de un componente; recomendado para reparaciones de tipo estructural en superficies horizontales o verticales. </v>
      </c>
      <c r="D20" s="74" t="str">
        <f>IF(ROWS($B$16:C20)&gt;COUNTIF(LISTADO!$A$5:$A$13,LISTADO!$B$2)," ",VLOOKUP(B20,LISTADO!$B$5:$I$13,3,0))</f>
        <v xml:space="preserve">Mínimo 2400 psi a 1 día
Mínimo 4300 psi a 3 días
Mínimo 5200 psi a 7 días
Mínimo 6500 psi a 28 días
</v>
      </c>
      <c r="E20" s="33" t="str">
        <f>IF(ROWS($B$16:B20)&gt;COUNTIF(LISTADO!$A$5:$A$13,LISTADO!$B$2)," ",VLOOKUP(B20,LISTADO!$B$5:$I$13,4,0))</f>
        <v>Entre 10 mm y 40 mm</v>
      </c>
      <c r="F20" s="82" t="str">
        <f>IF(ROWS($B$16:B20)&gt;COUNTIF(LISTADO!$A$5:$A$13,LISTADO!$B$2)," ",VLOOKUP(B20,LISTADO!$B$5:$I$13,5,0))</f>
        <v>24 horas</v>
      </c>
      <c r="G20" s="75" t="str">
        <f>IF(ROWS($B$16:B20)&gt;COUNTIF(LISTADO!$A$5:$A$13,LISTADO!$B$2)," ",VLOOKUP(B20,LISTADO!$B$5:$I$13,6,0))</f>
        <v xml:space="preserve"> 21.5 kg/m2/cm – 24 kg/m2/cm de espesor</v>
      </c>
      <c r="H20" s="75">
        <f>IF(ROWS($B$16:B20)&gt;COUNTIF(LISTADO!$A$5:$A$13,LISTADO!$B$2)," ",VLOOKUP(B20,LISTADO!$B$5:$I$13,7,0))</f>
        <v>30</v>
      </c>
      <c r="I20" s="76" t="str">
        <f>IF(ROWS($B$16:B20)&gt;COUNTIF(LISTADO!$A$5:$A$13,LISTADO!$B$2)," ",VLOOKUP(B20,LISTADO!$B$5:$I$13,8,0))</f>
        <v>kg</v>
      </c>
      <c r="J20" s="77" t="str">
        <f>IF(ROWS($B$16:B20)&gt;COUNTIF(LISTADO!$A$5:$A$13,LISTADO!$B$2)," ",ROUNDUP((IF(ROWS($B$16:B20)&gt;COUNTIF(LISTADO!$A$5:$A$13,LISTADO!$B$2)," ",VLOOKUP(B20,LISTADO!$B$5:$J$13,9,0))*$F$10*$F$7)/H20,0)&amp;" Bolsas")</f>
        <v>3 Bolsas</v>
      </c>
    </row>
    <row r="21" spans="2:10" ht="70" customHeight="1" thickBot="1" x14ac:dyDescent="0.35">
      <c r="B21" s="33" t="str">
        <f>IF(ROWS($B$16:B21)&gt;COUNTIF(LISTADO!$A$5:$A$13,LISTADO!$B$2)," ",INDEX(LISTADO!$A$5:$B$13,_xlfn.AGGREGATE(15,6,ROW(LISTADO!$A$5:$A$13)-ROW(LISTADO!$A$5)+1/--(LISTADO!$A$5:$A$13=LISTADO!$B$2),ROWS(LISTADO!$B$2:B7)),2))</f>
        <v>VERTICOAT No. 2 SM</v>
      </c>
      <c r="C21" s="33" t="str">
        <f>IF(ROWS($B$16:B21)&gt;COUNTIF(LISTADO!$A$5:$A$13,LISTADO!$B$2)," ",VLOOKUP(B21,LISTADO!$B$5:$I$13,2,0))</f>
        <v xml:space="preserve">Mortero acrílico monocomponente para reparaciones estructurales de alto espesor,  con inhibidor de corrosión </v>
      </c>
      <c r="D21" s="74" t="str">
        <f>IF(ROWS($B$16:C21)&gt;COUNTIF(LISTADO!$A$5:$A$13,LISTADO!$B$2)," ",VLOOKUP(B21,LISTADO!$B$5:$I$13,3,0))</f>
        <v xml:space="preserve">Mínimo 2400 psi a 1 día
Mínimo 4300 psi a 3 días
Mínimo 5200 psi a 7 días
Mínimo 6500 psi a 28 días
</v>
      </c>
      <c r="E21" s="33" t="str">
        <f>IF(ROWS($B$16:B21)&gt;COUNTIF(LISTADO!$A$5:$A$13,LISTADO!$B$2)," ",VLOOKUP(B21,LISTADO!$B$5:$I$13,4,0))</f>
        <v>Entre 10 mm y 40 mm</v>
      </c>
      <c r="F21" s="82" t="str">
        <f>IF(ROWS($B$16:B21)&gt;COUNTIF(LISTADO!$A$5:$A$13,LISTADO!$B$2)," ",VLOOKUP(B21,LISTADO!$B$5:$I$13,5,0))</f>
        <v>24 horas</v>
      </c>
      <c r="G21" s="75" t="str">
        <f>IF(ROWS($B$16:B21)&gt;COUNTIF(LISTADO!$A$5:$A$13,LISTADO!$B$2)," ",VLOOKUP(B21,LISTADO!$B$5:$I$13,6,0))</f>
        <v xml:space="preserve"> 21.5 kg/m2/cm – 24 kg/m2/cm de espesor</v>
      </c>
      <c r="H21" s="75">
        <f>IF(ROWS($B$16:B21)&gt;COUNTIF(LISTADO!$A$5:$A$13,LISTADO!$B$2)," ",VLOOKUP(B21,LISTADO!$B$5:$I$13,7,0))</f>
        <v>30</v>
      </c>
      <c r="I21" s="76" t="str">
        <f>IF(ROWS($B$16:B21)&gt;COUNTIF(LISTADO!$A$5:$A$13,LISTADO!$B$2)," ",VLOOKUP(B21,LISTADO!$B$5:$I$13,8,0))</f>
        <v>kg</v>
      </c>
      <c r="J21" s="77" t="str">
        <f>IF(ROWS($B$16:B21)&gt;COUNTIF(LISTADO!$A$5:$A$13,LISTADO!$B$2)," ",ROUNDUP((IF(ROWS($B$16:B21)&gt;COUNTIF(LISTADO!$A$5:$A$13,LISTADO!$B$2)," ",VLOOKUP(B21,LISTADO!$B$5:$J$13,9,0))*$F$10*$F$7)/H21,0)&amp;" Bolsas")</f>
        <v>3 Bolsas</v>
      </c>
    </row>
    <row r="22" spans="2:10" ht="31.5" customHeight="1" thickBot="1" x14ac:dyDescent="0.35">
      <c r="B22" s="75"/>
      <c r="C22" s="131"/>
      <c r="D22" s="132"/>
      <c r="E22" s="131"/>
      <c r="F22" s="133"/>
      <c r="G22" s="131"/>
      <c r="H22" s="131"/>
      <c r="I22" s="131"/>
      <c r="J22" s="77"/>
    </row>
    <row r="23" spans="2:10" ht="14.5" thickBot="1" x14ac:dyDescent="0.35">
      <c r="B23" s="121" t="s">
        <v>17</v>
      </c>
      <c r="C23" s="122"/>
      <c r="D23" s="122"/>
      <c r="E23" s="122"/>
      <c r="F23" s="122"/>
      <c r="G23" s="122"/>
      <c r="H23" s="122"/>
      <c r="I23" s="122"/>
      <c r="J23" s="123"/>
    </row>
    <row r="24" spans="2:10" ht="40" customHeight="1" x14ac:dyDescent="0.3">
      <c r="B24" s="124" t="s">
        <v>65</v>
      </c>
      <c r="C24" s="125"/>
      <c r="D24" s="125"/>
      <c r="E24" s="125"/>
      <c r="F24" s="125"/>
      <c r="G24" s="125"/>
      <c r="H24" s="125"/>
      <c r="I24" s="125"/>
      <c r="J24" s="126"/>
    </row>
    <row r="25" spans="2:10" x14ac:dyDescent="0.3">
      <c r="B25" s="36" t="s">
        <v>18</v>
      </c>
      <c r="C25" s="37"/>
      <c r="D25" s="37"/>
      <c r="E25" s="37"/>
      <c r="F25" s="83"/>
      <c r="G25" s="37"/>
      <c r="H25" s="37"/>
      <c r="I25" s="37"/>
      <c r="J25" s="38"/>
    </row>
    <row r="26" spans="2:10" ht="14.5" x14ac:dyDescent="0.3">
      <c r="B26" s="127" t="s">
        <v>19</v>
      </c>
      <c r="C26" s="128"/>
      <c r="D26" s="128"/>
      <c r="E26" s="129" t="s">
        <v>20</v>
      </c>
      <c r="F26" s="129"/>
      <c r="G26" s="129"/>
      <c r="H26" s="129"/>
      <c r="I26" s="129"/>
      <c r="J26" s="130"/>
    </row>
    <row r="27" spans="2:10" x14ac:dyDescent="0.3">
      <c r="B27" s="113" t="s">
        <v>21</v>
      </c>
      <c r="C27" s="114"/>
      <c r="D27" s="114"/>
      <c r="E27" s="114"/>
      <c r="F27" s="114"/>
      <c r="G27" s="114"/>
      <c r="H27" s="114"/>
      <c r="I27" s="114"/>
      <c r="J27" s="115"/>
    </row>
    <row r="28" spans="2:10" ht="31" customHeight="1" thickBot="1" x14ac:dyDescent="0.35">
      <c r="B28" s="116" t="s">
        <v>66</v>
      </c>
      <c r="C28" s="117"/>
      <c r="D28" s="117"/>
      <c r="E28" s="117"/>
      <c r="F28" s="117"/>
      <c r="G28" s="117"/>
      <c r="H28" s="117"/>
      <c r="I28" s="117"/>
      <c r="J28" s="118"/>
    </row>
    <row r="29" spans="2:10" ht="14.5" thickBot="1" x14ac:dyDescent="0.35">
      <c r="B29" s="39" t="s">
        <v>22</v>
      </c>
      <c r="C29" s="40"/>
      <c r="D29" s="40"/>
      <c r="E29" s="40"/>
      <c r="F29" s="84"/>
      <c r="G29" s="40"/>
      <c r="H29" s="40"/>
      <c r="I29" s="40"/>
      <c r="J29" s="41"/>
    </row>
    <row r="30" spans="2:10" x14ac:dyDescent="0.3">
      <c r="B30" s="17"/>
      <c r="C30" s="18"/>
      <c r="D30" s="18"/>
      <c r="E30" s="18"/>
      <c r="F30" s="19"/>
      <c r="G30" s="18"/>
      <c r="H30" s="18"/>
      <c r="I30" s="18"/>
      <c r="J30" s="87"/>
    </row>
    <row r="31" spans="2:10" x14ac:dyDescent="0.3">
      <c r="B31" s="34"/>
      <c r="C31" s="13"/>
      <c r="D31" s="13"/>
      <c r="E31" s="13"/>
      <c r="F31" s="35"/>
      <c r="G31" s="13"/>
      <c r="H31" s="13"/>
      <c r="I31" s="13"/>
      <c r="J31" s="88"/>
    </row>
    <row r="32" spans="2:10" x14ac:dyDescent="0.3">
      <c r="B32" s="34"/>
      <c r="C32" s="13"/>
      <c r="D32" s="13"/>
      <c r="E32" s="13"/>
      <c r="F32" s="35"/>
      <c r="G32" s="13"/>
      <c r="H32" s="13"/>
      <c r="I32" s="13"/>
      <c r="J32" s="88"/>
    </row>
    <row r="33" spans="2:10" x14ac:dyDescent="0.3">
      <c r="B33" s="34"/>
      <c r="C33" s="13"/>
      <c r="D33" s="13"/>
      <c r="E33" s="13"/>
      <c r="F33" s="35"/>
      <c r="G33" s="13"/>
      <c r="H33" s="13"/>
      <c r="I33" s="13"/>
      <c r="J33" s="88"/>
    </row>
    <row r="34" spans="2:10" x14ac:dyDescent="0.3">
      <c r="B34" s="34"/>
      <c r="C34" s="13"/>
      <c r="D34" s="13"/>
      <c r="E34" s="13"/>
      <c r="F34" s="35"/>
      <c r="G34" s="13"/>
      <c r="H34" s="13"/>
      <c r="I34" s="13"/>
      <c r="J34" s="88"/>
    </row>
    <row r="35" spans="2:10" x14ac:dyDescent="0.3">
      <c r="B35" s="34"/>
      <c r="C35" s="13"/>
      <c r="D35" s="13"/>
      <c r="E35" s="13"/>
      <c r="F35" s="35"/>
      <c r="G35" s="13"/>
      <c r="H35" s="13"/>
      <c r="I35" s="13"/>
      <c r="J35" s="88"/>
    </row>
    <row r="36" spans="2:10" x14ac:dyDescent="0.3">
      <c r="B36" s="34"/>
      <c r="C36" s="13"/>
      <c r="D36" s="13"/>
      <c r="E36" s="13"/>
      <c r="F36" s="35"/>
      <c r="G36" s="13"/>
      <c r="H36" s="13"/>
      <c r="I36" s="13"/>
      <c r="J36" s="88"/>
    </row>
    <row r="37" spans="2:10" x14ac:dyDescent="0.3">
      <c r="B37" s="34"/>
      <c r="C37" s="13"/>
      <c r="D37" s="13"/>
      <c r="E37" s="13"/>
      <c r="F37" s="35"/>
      <c r="G37" s="13"/>
      <c r="H37" s="13"/>
      <c r="I37" s="13"/>
      <c r="J37" s="88"/>
    </row>
    <row r="38" spans="2:10" x14ac:dyDescent="0.3">
      <c r="B38" s="34"/>
      <c r="C38" s="13"/>
      <c r="D38" s="13"/>
      <c r="E38" s="13"/>
      <c r="F38" s="35"/>
      <c r="G38" s="13"/>
      <c r="H38" s="13"/>
      <c r="I38" s="13"/>
      <c r="J38" s="88"/>
    </row>
    <row r="39" spans="2:10" x14ac:dyDescent="0.3">
      <c r="B39" s="34"/>
      <c r="C39" s="13"/>
      <c r="D39" s="13"/>
      <c r="E39" s="13"/>
      <c r="F39" s="35"/>
      <c r="G39" s="13"/>
      <c r="H39" s="13"/>
      <c r="I39" s="13"/>
      <c r="J39" s="88"/>
    </row>
    <row r="40" spans="2:10" x14ac:dyDescent="0.3">
      <c r="B40" s="34"/>
      <c r="C40" s="13"/>
      <c r="D40" s="13"/>
      <c r="E40" s="13"/>
      <c r="F40" s="35"/>
      <c r="G40" s="13"/>
      <c r="H40" s="13"/>
      <c r="I40" s="13"/>
      <c r="J40" s="88"/>
    </row>
    <row r="41" spans="2:10" x14ac:dyDescent="0.3">
      <c r="B41" s="34"/>
      <c r="C41" s="13"/>
      <c r="D41" s="13"/>
      <c r="E41" s="13"/>
      <c r="F41" s="35"/>
      <c r="G41" s="13"/>
      <c r="H41" s="13"/>
      <c r="I41" s="13"/>
      <c r="J41" s="88"/>
    </row>
    <row r="42" spans="2:10" x14ac:dyDescent="0.3">
      <c r="B42" s="34"/>
      <c r="C42" s="13"/>
      <c r="D42" s="13"/>
      <c r="E42" s="13"/>
      <c r="F42" s="35"/>
      <c r="G42" s="13"/>
      <c r="H42" s="13"/>
      <c r="I42" s="13"/>
      <c r="J42" s="88"/>
    </row>
    <row r="43" spans="2:10" x14ac:dyDescent="0.3">
      <c r="B43" s="34"/>
      <c r="C43" s="13"/>
      <c r="D43" s="13"/>
      <c r="E43" s="13"/>
      <c r="F43" s="35"/>
      <c r="G43" s="13"/>
      <c r="H43" s="13"/>
      <c r="I43" s="13"/>
      <c r="J43" s="88"/>
    </row>
    <row r="44" spans="2:10" x14ac:dyDescent="0.3">
      <c r="B44" s="34"/>
      <c r="C44" s="13"/>
      <c r="D44" s="13"/>
      <c r="E44" s="13"/>
      <c r="F44" s="35"/>
      <c r="G44" s="13"/>
      <c r="H44" s="13"/>
      <c r="I44" s="13"/>
      <c r="J44" s="88"/>
    </row>
    <row r="45" spans="2:10" ht="14.5" thickBot="1" x14ac:dyDescent="0.35">
      <c r="B45" s="89"/>
      <c r="C45" s="90"/>
      <c r="D45" s="90"/>
      <c r="E45" s="90"/>
      <c r="F45" s="91"/>
      <c r="G45" s="90"/>
      <c r="H45" s="90"/>
      <c r="I45" s="90"/>
      <c r="J45" s="92"/>
    </row>
    <row r="46" spans="2:10" x14ac:dyDescent="0.3"/>
    <row r="47" spans="2:10" hidden="1" x14ac:dyDescent="0.3"/>
    <row r="48" spans="2:10" hidden="1" x14ac:dyDescent="0.3"/>
    <row r="49" hidden="1" x14ac:dyDescent="0.3"/>
    <row r="50" hidden="1" x14ac:dyDescent="0.3"/>
    <row r="51" hidden="1" x14ac:dyDescent="0.3"/>
  </sheetData>
  <sheetProtection algorithmName="SHA-512" hashValue="vIoSegul6zH2zcSZeyRA1kOC9l0gHeIvWX7rLQMvJgQsvn094SX3tphqktwLCZKf/6O7NAWcNBV4UWnPkMx5aA==" saltValue="n4fW7lbfLi2LVgy6CJ7AtQ==" spinCount="100000" sheet="1" objects="1" scenarios="1"/>
  <mergeCells count="15">
    <mergeCell ref="E11:G11"/>
    <mergeCell ref="E12:G12"/>
    <mergeCell ref="B14:J14"/>
    <mergeCell ref="B27:J27"/>
    <mergeCell ref="B28:J28"/>
    <mergeCell ref="H15:I15"/>
    <mergeCell ref="B23:J23"/>
    <mergeCell ref="B24:J24"/>
    <mergeCell ref="B26:D26"/>
    <mergeCell ref="E26:J26"/>
    <mergeCell ref="B2:C2"/>
    <mergeCell ref="B3:J3"/>
    <mergeCell ref="E5:G5"/>
    <mergeCell ref="E6:G6"/>
    <mergeCell ref="H7:J10"/>
  </mergeCells>
  <dataValidations count="2">
    <dataValidation allowBlank="1" showInputMessage="1" showErrorMessage="1" errorTitle="Error" error="El valor de profunidad debe ser entre 1 a 3 cm" sqref="F8"/>
    <dataValidation type="decimal" allowBlank="1" showErrorMessage="1" errorTitle="Error" error="Para espesores mayores a 10 cm, remitirse a la calculadora de Concreto sin Retracción" prompt="Recuerde que este valor debe ir entre 1 a 3 cm" sqref="F7">
      <formula1>1</formula1>
      <formula2>100</formula2>
    </dataValidation>
  </dataValidations>
  <hyperlinks>
    <hyperlink ref="E26:J26" r:id="rId1" display="http://www.toxement.com.co/zona-t%C3%A9cnica/hojas-t%C3%A9cnicas-y-de-seguridad/"/>
    <hyperlink ref="E26" r:id="rId2"/>
    <hyperlink ref="E12" r:id="rId3"/>
  </hyperlinks>
  <printOptions horizontalCentered="1"/>
  <pageMargins left="0.70866141732283472" right="0.70866141732283472" top="0.74803149606299213" bottom="0.74803149606299213" header="0.31496062992125984" footer="0.31496062992125984"/>
  <pageSetup scale="42"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75D1D"/>
    <pageSetUpPr fitToPage="1"/>
  </sheetPr>
  <dimension ref="A1"/>
  <sheetViews>
    <sheetView showGridLines="0" showRowColHeaders="0" zoomScale="75" zoomScaleNormal="75" workbookViewId="0">
      <selection activeCell="A28" sqref="A1:N28"/>
    </sheetView>
  </sheetViews>
  <sheetFormatPr baseColWidth="10" defaultRowHeight="14.5" x14ac:dyDescent="0.35"/>
  <sheetData/>
  <sheetProtection algorithmName="SHA-512" hashValue="Hm4E1CbVHYRZpDg/e3RlKv6yfhBGAG39EjYSo+uRsDRbAhttv1zkBJO3laYA4hYIwmJtVr/2VR2tOZJ5yjhzLQ==" saltValue="OANgc7GGETMwD7WMyrfasQ==" spinCount="100000" sheet="1" objects="1" scenarios="1"/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10" zoomScale="75" zoomScaleNormal="75" workbookViewId="0">
      <selection activeCell="A13" sqref="A13"/>
    </sheetView>
  </sheetViews>
  <sheetFormatPr baseColWidth="10" defaultRowHeight="14.5" x14ac:dyDescent="0.35"/>
  <cols>
    <col min="1" max="1" width="23.453125" bestFit="1" customWidth="1"/>
    <col min="2" max="2" width="27.54296875" customWidth="1"/>
    <col min="3" max="3" width="45.54296875" bestFit="1" customWidth="1"/>
    <col min="4" max="4" width="24.7265625" bestFit="1" customWidth="1"/>
    <col min="5" max="5" width="23.81640625" customWidth="1"/>
    <col min="6" max="6" width="8.1796875" bestFit="1" customWidth="1"/>
    <col min="7" max="7" width="26.81640625" bestFit="1" customWidth="1"/>
    <col min="8" max="8" width="14" style="50" bestFit="1" customWidth="1"/>
    <col min="9" max="9" width="7.81640625" style="50" bestFit="1" customWidth="1"/>
    <col min="10" max="10" width="22.26953125" style="46" customWidth="1"/>
  </cols>
  <sheetData>
    <row r="1" spans="1:10" x14ac:dyDescent="0.35">
      <c r="A1" s="70" t="s">
        <v>23</v>
      </c>
      <c r="B1" s="42">
        <f>'REPARACIONES VERTICALES '!F7</f>
        <v>30</v>
      </c>
      <c r="C1" s="43"/>
      <c r="D1" s="43"/>
      <c r="E1" s="43"/>
      <c r="F1" s="44"/>
      <c r="G1" s="43"/>
      <c r="H1" s="44"/>
      <c r="I1" s="45"/>
    </row>
    <row r="2" spans="1:10" ht="15" thickBot="1" x14ac:dyDescent="0.4">
      <c r="A2" s="71" t="s">
        <v>24</v>
      </c>
      <c r="B2" s="73" t="s">
        <v>25</v>
      </c>
      <c r="C2" s="47"/>
      <c r="D2" s="47"/>
      <c r="E2" s="47"/>
      <c r="F2" s="48"/>
      <c r="G2" s="47"/>
      <c r="H2" s="48"/>
      <c r="I2" s="45"/>
    </row>
    <row r="3" spans="1:10" ht="15" thickBot="1" x14ac:dyDescent="0.4">
      <c r="A3" s="72" t="s">
        <v>26</v>
      </c>
      <c r="B3" s="49">
        <f>COUNTIF(A5:A13,"APLICA")</f>
        <v>6</v>
      </c>
      <c r="C3" s="47"/>
      <c r="D3" s="47"/>
      <c r="E3" s="47"/>
      <c r="F3" s="48"/>
      <c r="G3" s="47"/>
      <c r="H3" s="48"/>
      <c r="I3" s="45"/>
    </row>
    <row r="4" spans="1:10" s="50" customFormat="1" ht="25" x14ac:dyDescent="0.35">
      <c r="A4" s="68" t="s">
        <v>24</v>
      </c>
      <c r="B4" s="69" t="s">
        <v>0</v>
      </c>
      <c r="C4" s="65" t="s">
        <v>1</v>
      </c>
      <c r="D4" s="65" t="s">
        <v>27</v>
      </c>
      <c r="E4" s="66" t="s">
        <v>28</v>
      </c>
      <c r="F4" s="66" t="s">
        <v>29</v>
      </c>
      <c r="G4" s="66" t="s">
        <v>2</v>
      </c>
      <c r="H4" s="67" t="s">
        <v>30</v>
      </c>
      <c r="I4" s="67" t="s">
        <v>31</v>
      </c>
      <c r="J4" s="67" t="s">
        <v>32</v>
      </c>
    </row>
    <row r="5" spans="1:10" ht="80.150000000000006" customHeight="1" x14ac:dyDescent="0.35">
      <c r="A5" s="51" t="str">
        <f t="shared" ref="A5:A6" si="0">IF($B$1&gt;5,"-",IF($B$1&lt;1,"-","APLICA"))</f>
        <v>-</v>
      </c>
      <c r="B5" s="52" t="s">
        <v>35</v>
      </c>
      <c r="C5" s="57" t="s">
        <v>58</v>
      </c>
      <c r="D5" s="53" t="s">
        <v>36</v>
      </c>
      <c r="E5" s="53" t="s">
        <v>37</v>
      </c>
      <c r="F5" s="54" t="s">
        <v>34</v>
      </c>
      <c r="G5" s="57" t="s">
        <v>38</v>
      </c>
      <c r="H5" s="54">
        <v>22</v>
      </c>
      <c r="I5" s="54" t="s">
        <v>33</v>
      </c>
      <c r="J5" s="55">
        <v>2</v>
      </c>
    </row>
    <row r="6" spans="1:10" s="59" customFormat="1" ht="80.150000000000006" customHeight="1" x14ac:dyDescent="0.35">
      <c r="A6" s="51" t="str">
        <f t="shared" si="0"/>
        <v>-</v>
      </c>
      <c r="B6" s="52" t="s">
        <v>39</v>
      </c>
      <c r="C6" s="58" t="s">
        <v>59</v>
      </c>
      <c r="D6" s="53" t="s">
        <v>36</v>
      </c>
      <c r="E6" s="53" t="s">
        <v>37</v>
      </c>
      <c r="F6" s="54" t="s">
        <v>34</v>
      </c>
      <c r="G6" s="58" t="s">
        <v>38</v>
      </c>
      <c r="H6" s="54">
        <v>24</v>
      </c>
      <c r="I6" s="54" t="s">
        <v>33</v>
      </c>
      <c r="J6" s="55">
        <v>2</v>
      </c>
    </row>
    <row r="7" spans="1:10" ht="80.150000000000006" customHeight="1" x14ac:dyDescent="0.35">
      <c r="A7" s="51" t="str">
        <f>IF($B$1&gt;40,"-",IF($B$1&lt;10,"-","APLICA"))</f>
        <v>APLICA</v>
      </c>
      <c r="B7" s="52" t="s">
        <v>40</v>
      </c>
      <c r="C7" s="56" t="s">
        <v>60</v>
      </c>
      <c r="D7" s="53" t="s">
        <v>41</v>
      </c>
      <c r="E7" s="53" t="s">
        <v>42</v>
      </c>
      <c r="F7" s="54" t="s">
        <v>34</v>
      </c>
      <c r="G7" s="58" t="s">
        <v>43</v>
      </c>
      <c r="H7" s="54">
        <v>32</v>
      </c>
      <c r="I7" s="54" t="s">
        <v>33</v>
      </c>
      <c r="J7" s="55">
        <v>2.2799999999999998</v>
      </c>
    </row>
    <row r="8" spans="1:10" ht="80.150000000000006" customHeight="1" x14ac:dyDescent="0.35">
      <c r="A8" s="51" t="str">
        <f>IF($B$1&gt;40,"-",IF($B$1&lt;10,"-","APLICA"))</f>
        <v>APLICA</v>
      </c>
      <c r="B8" s="52" t="s">
        <v>44</v>
      </c>
      <c r="C8" s="56" t="s">
        <v>61</v>
      </c>
      <c r="D8" s="53" t="s">
        <v>41</v>
      </c>
      <c r="E8" s="53" t="s">
        <v>42</v>
      </c>
      <c r="F8" s="54" t="s">
        <v>34</v>
      </c>
      <c r="G8" s="58" t="s">
        <v>43</v>
      </c>
      <c r="H8" s="54">
        <v>30</v>
      </c>
      <c r="I8" s="54" t="s">
        <v>33</v>
      </c>
      <c r="J8" s="55">
        <v>2.2799999999999998</v>
      </c>
    </row>
    <row r="9" spans="1:10" ht="80.150000000000006" customHeight="1" x14ac:dyDescent="0.35">
      <c r="A9" s="51" t="str">
        <f>IF($B$1&gt;40,"-",IF($B$1&lt;10,"-","APLICA"))</f>
        <v>APLICA</v>
      </c>
      <c r="B9" s="52" t="s">
        <v>45</v>
      </c>
      <c r="C9" s="56" t="s">
        <v>62</v>
      </c>
      <c r="D9" s="53" t="s">
        <v>41</v>
      </c>
      <c r="E9" s="53" t="s">
        <v>42</v>
      </c>
      <c r="F9" s="54" t="s">
        <v>34</v>
      </c>
      <c r="G9" s="58" t="s">
        <v>43</v>
      </c>
      <c r="H9" s="54">
        <v>30</v>
      </c>
      <c r="I9" s="54" t="s">
        <v>33</v>
      </c>
      <c r="J9" s="55">
        <v>2.2799999999999998</v>
      </c>
    </row>
    <row r="10" spans="1:10" ht="80.150000000000006" customHeight="1" x14ac:dyDescent="0.35">
      <c r="A10" s="51" t="str">
        <f>IF($B$1&gt;40,"-",IF($B$1&lt;10,"-","APLICA"))</f>
        <v>APLICA</v>
      </c>
      <c r="B10" s="52" t="s">
        <v>46</v>
      </c>
      <c r="C10" s="56" t="s">
        <v>63</v>
      </c>
      <c r="D10" s="53" t="s">
        <v>41</v>
      </c>
      <c r="E10" s="53" t="s">
        <v>42</v>
      </c>
      <c r="F10" s="54" t="s">
        <v>34</v>
      </c>
      <c r="G10" s="58" t="s">
        <v>43</v>
      </c>
      <c r="H10" s="54">
        <v>32</v>
      </c>
      <c r="I10" s="54" t="s">
        <v>33</v>
      </c>
      <c r="J10" s="55">
        <v>2.2799999999999998</v>
      </c>
    </row>
    <row r="11" spans="1:10" s="59" customFormat="1" ht="77.5" customHeight="1" thickBot="1" x14ac:dyDescent="0.4">
      <c r="A11" s="60" t="str">
        <f>IF($B$1&gt;40,"-",IF($B$1&lt;10,"-","APLICA"))</f>
        <v>APLICA</v>
      </c>
      <c r="B11" s="80" t="s">
        <v>47</v>
      </c>
      <c r="C11" s="61" t="s">
        <v>48</v>
      </c>
      <c r="D11" s="62" t="s">
        <v>49</v>
      </c>
      <c r="E11" s="62" t="s">
        <v>42</v>
      </c>
      <c r="F11" s="54" t="s">
        <v>34</v>
      </c>
      <c r="G11" s="61" t="s">
        <v>50</v>
      </c>
      <c r="H11" s="63">
        <v>30</v>
      </c>
      <c r="I11" s="63" t="s">
        <v>33</v>
      </c>
      <c r="J11" s="64">
        <v>2.2799999999999998</v>
      </c>
    </row>
    <row r="12" spans="1:10" s="59" customFormat="1" ht="63" thickBot="1" x14ac:dyDescent="0.4">
      <c r="A12" s="60" t="str">
        <f>IF($B$1&gt;5,"-",IF($B$1&lt;1,"-","APLICA"))</f>
        <v>-</v>
      </c>
      <c r="B12" s="80" t="s">
        <v>52</v>
      </c>
      <c r="C12" s="61" t="s">
        <v>54</v>
      </c>
      <c r="D12" s="62" t="s">
        <v>55</v>
      </c>
      <c r="E12" s="62" t="s">
        <v>37</v>
      </c>
      <c r="F12" s="54" t="s">
        <v>34</v>
      </c>
      <c r="G12" s="61" t="s">
        <v>56</v>
      </c>
      <c r="H12" s="63">
        <v>30</v>
      </c>
      <c r="I12" s="63" t="s">
        <v>33</v>
      </c>
      <c r="J12" s="64">
        <v>1.6</v>
      </c>
    </row>
    <row r="13" spans="1:10" s="59" customFormat="1" ht="80.150000000000006" customHeight="1" thickBot="1" x14ac:dyDescent="0.4">
      <c r="A13" s="60" t="str">
        <f>IF($B$1&gt;40,"-",IF($B$1&lt;10,"-","APLICA"))</f>
        <v>APLICA</v>
      </c>
      <c r="B13" s="80" t="s">
        <v>53</v>
      </c>
      <c r="C13" s="61" t="s">
        <v>57</v>
      </c>
      <c r="D13" s="62" t="s">
        <v>49</v>
      </c>
      <c r="E13" s="62" t="s">
        <v>42</v>
      </c>
      <c r="F13" s="54" t="s">
        <v>34</v>
      </c>
      <c r="G13" s="61" t="s">
        <v>50</v>
      </c>
      <c r="H13" s="63">
        <v>30</v>
      </c>
      <c r="I13" s="63" t="s">
        <v>33</v>
      </c>
      <c r="J13" s="64">
        <v>2.2799999999999998</v>
      </c>
    </row>
    <row r="14" spans="1:10" ht="80.150000000000006" customHeight="1" x14ac:dyDescent="0.35"/>
    <row r="15" spans="1:10" ht="80.150000000000006" customHeight="1" x14ac:dyDescent="0.35"/>
    <row r="16" spans="1:10" ht="80.150000000000006" customHeight="1" x14ac:dyDescent="0.35"/>
  </sheetData>
  <phoneticPr fontId="19" type="noConversion"/>
  <conditionalFormatting sqref="B5:B7 B11">
    <cfRule type="cellIs" dxfId="17" priority="9" operator="greaterThan">
      <formula>$O$7&gt;0</formula>
    </cfRule>
    <cfRule type="cellIs" dxfId="16" priority="10" operator="greaterThan">
      <formula>$O$7&gt;1</formula>
    </cfRule>
  </conditionalFormatting>
  <conditionalFormatting sqref="A5:A7 A11">
    <cfRule type="containsText" dxfId="15" priority="23" operator="containsText" text="APLICA">
      <formula>NOT(ISERROR(SEARCH("APLICA",A5)))</formula>
    </cfRule>
  </conditionalFormatting>
  <conditionalFormatting sqref="A5:A6 A8:A10">
    <cfRule type="containsText" dxfId="14" priority="25" operator="containsText" text="APLICA">
      <formula>NOT(ISERROR(SEARCH("APLICA",A5)))</formula>
    </cfRule>
  </conditionalFormatting>
  <conditionalFormatting sqref="B8">
    <cfRule type="cellIs" dxfId="13" priority="17" operator="greaterThan">
      <formula>$O$7&gt;0</formula>
    </cfRule>
    <cfRule type="cellIs" dxfId="12" priority="18" operator="greaterThan">
      <formula>$O$7&gt;1</formula>
    </cfRule>
  </conditionalFormatting>
  <conditionalFormatting sqref="B9">
    <cfRule type="cellIs" dxfId="11" priority="15" operator="greaterThan">
      <formula>$O$7&gt;0</formula>
    </cfRule>
    <cfRule type="cellIs" dxfId="10" priority="16" operator="greaterThan">
      <formula>$O$7&gt;1</formula>
    </cfRule>
  </conditionalFormatting>
  <conditionalFormatting sqref="B10">
    <cfRule type="cellIs" dxfId="9" priority="13" operator="greaterThan">
      <formula>$O$7&gt;0</formula>
    </cfRule>
    <cfRule type="cellIs" dxfId="8" priority="14" operator="greaterThan">
      <formula>$O$7&gt;1</formula>
    </cfRule>
  </conditionalFormatting>
  <conditionalFormatting sqref="B12">
    <cfRule type="cellIs" dxfId="7" priority="5" operator="greaterThan">
      <formula>$O$7&gt;0</formula>
    </cfRule>
    <cfRule type="cellIs" dxfId="6" priority="6" operator="greaterThan">
      <formula>$O$7&gt;1</formula>
    </cfRule>
  </conditionalFormatting>
  <conditionalFormatting sqref="A12">
    <cfRule type="containsText" dxfId="5" priority="8" operator="containsText" text="APLICA">
      <formula>NOT(ISERROR(SEARCH("APLICA",A12)))</formula>
    </cfRule>
  </conditionalFormatting>
  <conditionalFormatting sqref="A12">
    <cfRule type="containsText" dxfId="4" priority="7" operator="containsText" text="APLICA">
      <formula>NOT(ISERROR(SEARCH("APLICA",A12)))</formula>
    </cfRule>
  </conditionalFormatting>
  <conditionalFormatting sqref="B13">
    <cfRule type="cellIs" dxfId="3" priority="1" operator="greaterThan">
      <formula>$O$7&gt;0</formula>
    </cfRule>
    <cfRule type="cellIs" dxfId="2" priority="2" operator="greaterThan">
      <formula>$O$7&gt;1</formula>
    </cfRule>
  </conditionalFormatting>
  <conditionalFormatting sqref="A13">
    <cfRule type="containsText" dxfId="1" priority="4" operator="containsText" text="APLICA">
      <formula>NOT(ISERROR(SEARCH("APLICA",A13)))</formula>
    </cfRule>
  </conditionalFormatting>
  <conditionalFormatting sqref="A13">
    <cfRule type="containsText" dxfId="0" priority="3" operator="containsText" text="APLICA">
      <formula>NOT(ISERROR(SEARCH("APLICA",A13)))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REPARACIONES VERTICALES </vt:lpstr>
      <vt:lpstr>GUÍA DE SELECCIÓN</vt:lpstr>
      <vt:lpstr>LISTADO</vt:lpstr>
      <vt:lpstr>'GUÍA DE SELECCIÓN'!Área_de_impresión</vt:lpstr>
      <vt:lpstr>'REPARACIONES VERTICALES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backup1</dc:creator>
  <cp:lastModifiedBy>backup1</cp:lastModifiedBy>
  <cp:lastPrinted>2020-08-13T16:41:15Z</cp:lastPrinted>
  <dcterms:created xsi:type="dcterms:W3CDTF">2020-06-10T23:52:32Z</dcterms:created>
  <dcterms:modified xsi:type="dcterms:W3CDTF">2020-08-13T16:43:49Z</dcterms:modified>
</cp:coreProperties>
</file>